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5341" windowWidth="18255" windowHeight="11955" activeTab="2"/>
  </bookViews>
  <sheets>
    <sheet name="GDegrees" sheetId="1" r:id="rId1"/>
    <sheet name="3YRGSFR" sheetId="2" r:id="rId2"/>
    <sheet name="Scaled Grad" sheetId="3" r:id="rId3"/>
  </sheets>
  <definedNames>
    <definedName name="filter.pl?relevant_majors_opts_gr" localSheetId="2">'Scaled Grad'!$A$2:$C$18</definedName>
    <definedName name="filter.pl?relevant_majors_ug" localSheetId="1">'3YRGSFR'!$B$4:$C$28</definedName>
    <definedName name="_xlnm.Print_Titles" localSheetId="1">'3YRGSFR'!$1:$2</definedName>
    <definedName name="_xlnm.Print_Titles" localSheetId="0">'GDegrees'!$1:$3</definedName>
  </definedNames>
  <calcPr fullCalcOnLoad="1"/>
</workbook>
</file>

<file path=xl/sharedStrings.xml><?xml version="1.0" encoding="utf-8"?>
<sst xmlns="http://schemas.openxmlformats.org/spreadsheetml/2006/main" count="693" uniqueCount="268">
  <si>
    <t>Dept</t>
  </si>
  <si>
    <t>Major Description</t>
  </si>
  <si>
    <t>HEGIS</t>
  </si>
  <si>
    <t>AU</t>
  </si>
  <si>
    <t>ANTH</t>
  </si>
  <si>
    <t>Anthropology</t>
  </si>
  <si>
    <t>ENGL</t>
  </si>
  <si>
    <t>English</t>
  </si>
  <si>
    <t>GEOG</t>
  </si>
  <si>
    <t>Geography</t>
  </si>
  <si>
    <t>GP</t>
  </si>
  <si>
    <t>Political Science</t>
  </si>
  <si>
    <t>SSMA</t>
  </si>
  <si>
    <t>Social Science-Grad</t>
  </si>
  <si>
    <t>HIST</t>
  </si>
  <si>
    <t>History</t>
  </si>
  <si>
    <t>NAS</t>
  </si>
  <si>
    <t>Native American Studies</t>
  </si>
  <si>
    <t>PHIL</t>
  </si>
  <si>
    <t>Philosophy</t>
  </si>
  <si>
    <t>SOC</t>
  </si>
  <si>
    <t>Sociology</t>
  </si>
  <si>
    <t>SOCM</t>
  </si>
  <si>
    <t>Sociology-Grad</t>
  </si>
  <si>
    <t>THEA</t>
  </si>
  <si>
    <t>THMA</t>
  </si>
  <si>
    <t>Theatre Arts, MA-Grad</t>
  </si>
  <si>
    <t>TMFA</t>
  </si>
  <si>
    <t>Theatre Arts, MFA-MFA</t>
  </si>
  <si>
    <t>WLC</t>
  </si>
  <si>
    <t>BIOL</t>
  </si>
  <si>
    <t>BIGR</t>
  </si>
  <si>
    <t>Biology-Grad</t>
  </si>
  <si>
    <t>Biology</t>
  </si>
  <si>
    <t>Botany</t>
  </si>
  <si>
    <t>Zoology</t>
  </si>
  <si>
    <t>CHEM</t>
  </si>
  <si>
    <t>Chemistry</t>
  </si>
  <si>
    <t>ENGR</t>
  </si>
  <si>
    <t>Environmental Resources Engr</t>
  </si>
  <si>
    <t>ESER</t>
  </si>
  <si>
    <t>Environmental Systems (Engr)-Grad</t>
  </si>
  <si>
    <t>ESES</t>
  </si>
  <si>
    <t>Env Systems(Enrgy,Envrn &amp; Soc)-Grad</t>
  </si>
  <si>
    <t>ESID</t>
  </si>
  <si>
    <t>Env Systems (Intl Dev Tech)-Grad</t>
  </si>
  <si>
    <t>ENRS</t>
  </si>
  <si>
    <t>Nat Resources Plng &amp; Interptn</t>
  </si>
  <si>
    <t>FISH</t>
  </si>
  <si>
    <t>Fisheries Biology</t>
  </si>
  <si>
    <t>FWM</t>
  </si>
  <si>
    <t>Forestry</t>
  </si>
  <si>
    <t>Rangeland Resource Science</t>
  </si>
  <si>
    <t>GEOL</t>
  </si>
  <si>
    <t>ESGE</t>
  </si>
  <si>
    <t>Environmental Systems (Geol)-Grad</t>
  </si>
  <si>
    <t>Geology</t>
  </si>
  <si>
    <t>MATH</t>
  </si>
  <si>
    <t>ESMM</t>
  </si>
  <si>
    <t>Env Systems (Math Modeling)-Grad</t>
  </si>
  <si>
    <t>Mathematics</t>
  </si>
  <si>
    <t>NR</t>
  </si>
  <si>
    <t>NRFI</t>
  </si>
  <si>
    <t>Natural Resources (Fisheries)-Grad</t>
  </si>
  <si>
    <t>NRFO</t>
  </si>
  <si>
    <t>Natural Resources (Forestry)-Grad</t>
  </si>
  <si>
    <t>NRPG</t>
  </si>
  <si>
    <t>Nat Resources (Plan &amp; Interp)-Grad</t>
  </si>
  <si>
    <t>NRRS</t>
  </si>
  <si>
    <t>Nat Resources (Range &amp; Soils)-Grad</t>
  </si>
  <si>
    <t>NRWI</t>
  </si>
  <si>
    <t>Natural Resources (Wildlife)-Grad</t>
  </si>
  <si>
    <t>NRWM</t>
  </si>
  <si>
    <t>Nat Resources (Watershed Mgmt)-Grad</t>
  </si>
  <si>
    <t>NRWU</t>
  </si>
  <si>
    <t>Nat Resources (Wastewater Utl)-Grad</t>
  </si>
  <si>
    <t>PSYC</t>
  </si>
  <si>
    <t>CRPY</t>
  </si>
  <si>
    <t>PPS - School Psychology-Credential</t>
  </si>
  <si>
    <t>Psychology</t>
  </si>
  <si>
    <t>WLDF</t>
  </si>
  <si>
    <t>Wildlife</t>
  </si>
  <si>
    <t>PS</t>
  </si>
  <si>
    <t>BUS</t>
  </si>
  <si>
    <t>Business Administration</t>
  </si>
  <si>
    <t>MBA</t>
  </si>
  <si>
    <t>Business Administration-MBA</t>
  </si>
  <si>
    <t>CD</t>
  </si>
  <si>
    <t>ECON</t>
  </si>
  <si>
    <t>Economics</t>
  </si>
  <si>
    <t>EDUC</t>
  </si>
  <si>
    <t>CRAC</t>
  </si>
  <si>
    <t>Administrative Services-Prelim</t>
  </si>
  <si>
    <t>CRAR</t>
  </si>
  <si>
    <t>Art-Credential</t>
  </si>
  <si>
    <t>CRAS</t>
  </si>
  <si>
    <t>Administrative Services-Prof Clear</t>
  </si>
  <si>
    <t>CRBA</t>
  </si>
  <si>
    <t>Business Administration-Credential</t>
  </si>
  <si>
    <t>CREN</t>
  </si>
  <si>
    <t>English-Credential</t>
  </si>
  <si>
    <t>CRFR</t>
  </si>
  <si>
    <t>French-Credential</t>
  </si>
  <si>
    <t>CRHS</t>
  </si>
  <si>
    <t>Health Science-Credential</t>
  </si>
  <si>
    <t>CRIT</t>
  </si>
  <si>
    <t>Industrial Technology-Credential</t>
  </si>
  <si>
    <t>CRMA</t>
  </si>
  <si>
    <t>Mathematics-Credential</t>
  </si>
  <si>
    <t>CRMM</t>
  </si>
  <si>
    <t>Mild/Moderate Disabilities-Credential</t>
  </si>
  <si>
    <t>CRMS</t>
  </si>
  <si>
    <t>Multiple Subjects-Credential</t>
  </si>
  <si>
    <t>CRMU</t>
  </si>
  <si>
    <t>Music-Credential</t>
  </si>
  <si>
    <t>CRPE</t>
  </si>
  <si>
    <t>Physical Education-Credential</t>
  </si>
  <si>
    <t>CRSB</t>
  </si>
  <si>
    <t>Science - Biology-Credential</t>
  </si>
  <si>
    <t>CRSC</t>
  </si>
  <si>
    <t>Science - Chemistry-Credential</t>
  </si>
  <si>
    <t>CRSG</t>
  </si>
  <si>
    <t>Science - Geoscience-Credential</t>
  </si>
  <si>
    <t>CRSM</t>
  </si>
  <si>
    <t>Moderate/Severe Disabilities-Credential</t>
  </si>
  <si>
    <t>CRSP</t>
  </si>
  <si>
    <t>Spanish-Credential</t>
  </si>
  <si>
    <t>CRSS</t>
  </si>
  <si>
    <t>Social Science-Credential</t>
  </si>
  <si>
    <t>CRSX</t>
  </si>
  <si>
    <t>Science - Physics-Credential</t>
  </si>
  <si>
    <t>Education-Grad</t>
  </si>
  <si>
    <t>KRA</t>
  </si>
  <si>
    <t>CRAD</t>
  </si>
  <si>
    <t>PE (Adapted PE Specialist)-Credential</t>
  </si>
  <si>
    <t>KINE</t>
  </si>
  <si>
    <t>Kinesiology-Grad</t>
  </si>
  <si>
    <t>Kinesiology</t>
  </si>
  <si>
    <t>SW</t>
  </si>
  <si>
    <t>MSW</t>
  </si>
  <si>
    <t>Social Work-MSW</t>
  </si>
  <si>
    <t>Social Work</t>
  </si>
  <si>
    <t>Education</t>
  </si>
  <si>
    <t>Ethnic Studies</t>
  </si>
  <si>
    <t>Biometrics</t>
  </si>
  <si>
    <t>Child Development</t>
  </si>
  <si>
    <t>Theatre, Film, and Dance</t>
  </si>
  <si>
    <t>Secondary Education</t>
  </si>
  <si>
    <t>Elementary Education</t>
  </si>
  <si>
    <t>Administrative Services</t>
  </si>
  <si>
    <t>Special Education</t>
  </si>
  <si>
    <t>Program Options</t>
  </si>
  <si>
    <t>Degree</t>
  </si>
  <si>
    <t>MA</t>
  </si>
  <si>
    <t>English (Literature)-Grad</t>
  </si>
  <si>
    <t>ENLI</t>
  </si>
  <si>
    <t>English (Teaching of Writing)-Grad</t>
  </si>
  <si>
    <t>ENTW</t>
  </si>
  <si>
    <t>English(International Program)-Grad</t>
  </si>
  <si>
    <t>Environmental Systems</t>
  </si>
  <si>
    <t>Natural Resources</t>
  </si>
  <si>
    <t>Psychology (Academic Research)-Grad</t>
  </si>
  <si>
    <t>PSAR</t>
  </si>
  <si>
    <t>Psychology (Counseling)-Grad</t>
  </si>
  <si>
    <t>PSCO</t>
  </si>
  <si>
    <t>Psychology (School Psychology)-Grad</t>
  </si>
  <si>
    <t>PSSP</t>
  </si>
  <si>
    <t>Social Science</t>
  </si>
  <si>
    <t>Theatre Arts - Perf</t>
  </si>
  <si>
    <t>Thea Arts, MFA (Scenography)-MFA</t>
  </si>
  <si>
    <t>MFA</t>
  </si>
  <si>
    <t>Theatre Arts, MA (Film Prod)-Grad</t>
  </si>
  <si>
    <t>TMFP</t>
  </si>
  <si>
    <t>Theatre Arts, MA (Production)-Grad</t>
  </si>
  <si>
    <t>Prioritization Ranking</t>
  </si>
  <si>
    <t>Impact measure</t>
  </si>
  <si>
    <t>Impact AND Financial measure</t>
  </si>
  <si>
    <t>Number of degress awarded annually (4-year average)</t>
  </si>
  <si>
    <t>Financial measures</t>
  </si>
  <si>
    <t>MAJOR</t>
  </si>
  <si>
    <t>AY 05/06</t>
  </si>
  <si>
    <t>AY 06/07</t>
  </si>
  <si>
    <t>AY 07/08</t>
  </si>
  <si>
    <t>AY 08/09</t>
  </si>
  <si>
    <t>4-yr avg</t>
  </si>
  <si>
    <t>Rankings</t>
  </si>
  <si>
    <t>SS</t>
  </si>
  <si>
    <t>Special Education - Credential</t>
  </si>
  <si>
    <t>Single Subjects - Credential</t>
  </si>
  <si>
    <t>Administrative Services-Credential</t>
  </si>
  <si>
    <t>PSSC</t>
  </si>
  <si>
    <t>Psych (Schl Couns/Psych)-DefunctF02</t>
  </si>
  <si>
    <t>Master's Programs (with Options) and Credentials</t>
  </si>
  <si>
    <t>Special Education Credentials</t>
  </si>
  <si>
    <t>CSU</t>
  </si>
  <si>
    <t>A/Y 05/06</t>
  </si>
  <si>
    <t>A/Y 06/07</t>
  </si>
  <si>
    <t>A/Y 07/08</t>
  </si>
  <si>
    <t>A/Y 08/09</t>
  </si>
  <si>
    <t>Department</t>
  </si>
  <si>
    <t>Subject Area</t>
  </si>
  <si>
    <t>FTES</t>
  </si>
  <si>
    <t>FTEF</t>
  </si>
  <si>
    <t>SFR</t>
  </si>
  <si>
    <t>Watershed Management</t>
  </si>
  <si>
    <t>Range and Soils</t>
  </si>
  <si>
    <t>Environment and Community</t>
  </si>
  <si>
    <t>Soil</t>
  </si>
  <si>
    <t>AHSS</t>
  </si>
  <si>
    <t>Interdisciplinary - AHSS</t>
  </si>
  <si>
    <t>Statistics</t>
  </si>
  <si>
    <t>Special Programs</t>
  </si>
  <si>
    <t>Environment &amp; NR</t>
  </si>
  <si>
    <t>SCI</t>
  </si>
  <si>
    <t>Natural Resources &amp; Science</t>
  </si>
  <si>
    <t>Health Safety Education</t>
  </si>
  <si>
    <t>Secondary Credentials</t>
  </si>
  <si>
    <t>Administrative Services Credentials</t>
  </si>
  <si>
    <t>Detail of Education Credentials</t>
  </si>
  <si>
    <t>Detail of School Psychology</t>
  </si>
  <si>
    <t>Divide by two (Credential/Masters)</t>
  </si>
  <si>
    <t>Psychology - School Psychology</t>
  </si>
  <si>
    <t>Credential Programs</t>
  </si>
  <si>
    <t>Education - Undergraduate SFR</t>
  </si>
  <si>
    <t>1/3 for distribution to credential programs</t>
  </si>
  <si>
    <t>with 1/3 above added</t>
  </si>
  <si>
    <t xml:space="preserve">Eliminated Programs - Not Included in Rankings </t>
  </si>
  <si>
    <t>Business</t>
  </si>
  <si>
    <t xml:space="preserve">New Programs - No Data </t>
  </si>
  <si>
    <t>See Below</t>
  </si>
  <si>
    <t>4-Year Average of Graduate Degrees and Credentials Awarded</t>
  </si>
  <si>
    <t>Non - Graduate Programs with Graduate FTES and FTEF not included in rankings</t>
  </si>
  <si>
    <t>Counts of degrees awarded include primary and secondary majors.</t>
  </si>
  <si>
    <t>Source Data:</t>
  </si>
  <si>
    <t>http://www.humboldt.edu/cgi-bin/cgiwrap/anstud/filter.pl?relevant=degs_maj_both_ay.out</t>
  </si>
  <si>
    <t>Consolidations</t>
  </si>
  <si>
    <t>Rank</t>
  </si>
  <si>
    <t>3 Year Average</t>
  </si>
  <si>
    <t>Graduate SFR (3-year average)</t>
  </si>
  <si>
    <t>Adjusted Rank</t>
  </si>
  <si>
    <t>Plus Adjustments for 700 classes</t>
  </si>
  <si>
    <t>CRED</t>
  </si>
  <si>
    <r>
      <t>Adjustment Factor</t>
    </r>
    <r>
      <rPr>
        <vertAlign val="superscript"/>
        <sz val="10"/>
        <color indexed="8"/>
        <rFont val="Arial"/>
        <family val="2"/>
      </rPr>
      <t>5</t>
    </r>
  </si>
  <si>
    <r>
      <t>3-Year Average of Post Baccalaureate FTES</t>
    </r>
    <r>
      <rPr>
        <b/>
        <vertAlign val="superscript"/>
        <sz val="12"/>
        <color indexed="8"/>
        <rFont val="Arial"/>
        <family val="2"/>
      </rPr>
      <t>1</t>
    </r>
    <r>
      <rPr>
        <b/>
        <sz val="12"/>
        <color indexed="8"/>
        <rFont val="Arial"/>
        <family val="2"/>
      </rPr>
      <t>, FTEF</t>
    </r>
    <r>
      <rPr>
        <b/>
        <vertAlign val="superscript"/>
        <sz val="12"/>
        <color indexed="8"/>
        <rFont val="Arial"/>
        <family val="2"/>
      </rPr>
      <t>2</t>
    </r>
    <r>
      <rPr>
        <b/>
        <sz val="12"/>
        <color indexed="8"/>
        <rFont val="Arial"/>
        <family val="2"/>
      </rPr>
      <t xml:space="preserve"> and SFR</t>
    </r>
    <r>
      <rPr>
        <b/>
        <vertAlign val="superscript"/>
        <sz val="12"/>
        <color indexed="8"/>
        <rFont val="Arial"/>
        <family val="2"/>
      </rPr>
      <t>3</t>
    </r>
  </si>
  <si>
    <t>Nat Resources (Wastewater Utl)-Grad*</t>
  </si>
  <si>
    <t>*Used Fisheries SFR due to requirements in catalog.</t>
  </si>
  <si>
    <t>Env Systems(Enrgy,Envrn &amp; Soc)-Grad**</t>
  </si>
  <si>
    <t>**Used Engineering SFR due to requirements in Catalog</t>
  </si>
  <si>
    <r>
      <t>Scaled Rankings</t>
    </r>
    <r>
      <rPr>
        <vertAlign val="superscript"/>
        <sz val="10"/>
        <color indexed="8"/>
        <rFont val="Arial"/>
        <family val="2"/>
      </rPr>
      <t>6</t>
    </r>
  </si>
  <si>
    <r>
      <t>Total of Scaled</t>
    </r>
    <r>
      <rPr>
        <vertAlign val="superscript"/>
        <sz val="10"/>
        <color indexed="8"/>
        <rFont val="Arial"/>
        <family val="2"/>
      </rPr>
      <t>6</t>
    </r>
    <r>
      <rPr>
        <sz val="10"/>
        <color theme="1"/>
        <rFont val="Arial"/>
        <family val="2"/>
      </rPr>
      <t xml:space="preserve"> Ranking</t>
    </r>
  </si>
  <si>
    <t>SFR data by level (undergraduate and graduate) breakdown has not been previously published on campus.  However it comes from the same Chancellor's Office Course Section Report that is used for all SFR comparisons in the CSU and and has been used by the campus to publish subject area SFR data.</t>
  </si>
  <si>
    <t>Cost Savings Projections</t>
  </si>
  <si>
    <t xml:space="preserve"> </t>
  </si>
  <si>
    <t>*</t>
  </si>
  <si>
    <t>79,250*</t>
  </si>
  <si>
    <t>**</t>
  </si>
  <si>
    <t>***</t>
  </si>
  <si>
    <t>*The cost savings projection on line 33 applies to both English programs. Costs for one program cannot be separated out.</t>
  </si>
  <si>
    <t>****</t>
  </si>
  <si>
    <t>57,387****</t>
  </si>
  <si>
    <t>****The cost saving projeciton on line 21 applies to both Environmental Systems (Engr) and Env Systems (Energy, Envrn &amp; Soc). Costs for one program cannot be separated out.</t>
  </si>
  <si>
    <t xml:space="preserve"> ***</t>
  </si>
  <si>
    <t>76,106***</t>
  </si>
  <si>
    <r>
      <t>73,584</t>
    </r>
    <r>
      <rPr>
        <vertAlign val="superscript"/>
        <sz val="10"/>
        <color indexed="8"/>
        <rFont val="Arial"/>
        <family val="2"/>
      </rPr>
      <t>a</t>
    </r>
  </si>
  <si>
    <r>
      <t xml:space="preserve">a </t>
    </r>
    <r>
      <rPr>
        <sz val="10"/>
        <color theme="1"/>
        <rFont val="Arial"/>
        <family val="2"/>
      </rPr>
      <t>This number doesn't include $250,000 of external reimbursement.</t>
    </r>
  </si>
  <si>
    <t>***The cost savings projection on line 27 applies to three Natural Resources Programs (Range &amp; Soils),  (Watershed) and (Wastewater). Costs for one program cannot be separated out.</t>
  </si>
  <si>
    <t>165,722**</t>
  </si>
  <si>
    <t>**The cost savings projection on line 32 applies to all of the Theatre, Film and Dance programs including the MA and MFA. Costs for one program cannot be separated out.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</si>
</sst>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5">
    <font>
      <sz val="10"/>
      <color theme="1"/>
      <name val="Arial"/>
      <family val="2"/>
    </font>
    <font>
      <sz val="11"/>
      <color indexed="8"/>
      <name val="Calibri"/>
      <family val="2"/>
    </font>
    <font>
      <b/>
      <sz val="12"/>
      <color indexed="8"/>
      <name val="Arial"/>
      <family val="2"/>
    </font>
    <font>
      <sz val="10"/>
      <color indexed="8"/>
      <name val="Arial"/>
      <family val="2"/>
    </font>
    <font>
      <sz val="10"/>
      <name val="Arial"/>
      <family val="2"/>
    </font>
    <font>
      <vertAlign val="superscript"/>
      <sz val="10"/>
      <color indexed="8"/>
      <name val="Arial"/>
      <family val="2"/>
    </font>
    <font>
      <b/>
      <vertAlign val="superscript"/>
      <sz val="12"/>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Narrow"/>
      <family val="2"/>
    </font>
    <font>
      <sz val="12"/>
      <color indexed="8"/>
      <name val="Arial"/>
      <family val="2"/>
    </font>
    <font>
      <b/>
      <sz val="8"/>
      <color indexed="8"/>
      <name val="Arial Narrow"/>
      <family val="2"/>
    </font>
    <font>
      <sz val="11"/>
      <color indexed="8"/>
      <name val="Arial"/>
      <family val="2"/>
    </font>
    <font>
      <b/>
      <sz val="10"/>
      <color indexed="10"/>
      <name val="Arial"/>
      <family val="2"/>
    </font>
    <font>
      <b/>
      <sz val="7.5"/>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Narrow"/>
      <family val="2"/>
    </font>
    <font>
      <b/>
      <sz val="12"/>
      <color theme="1"/>
      <name val="Arial"/>
      <family val="2"/>
    </font>
    <font>
      <sz val="12"/>
      <color theme="1"/>
      <name val="Arial"/>
      <family val="2"/>
    </font>
    <font>
      <b/>
      <sz val="8"/>
      <color theme="1"/>
      <name val="Arial Narrow"/>
      <family val="2"/>
    </font>
    <font>
      <sz val="11"/>
      <color theme="1"/>
      <name val="Arial"/>
      <family val="2"/>
    </font>
    <font>
      <b/>
      <sz val="10"/>
      <color rgb="FFFF0000"/>
      <name val="Arial"/>
      <family val="2"/>
    </font>
    <font>
      <vertAlign val="superscript"/>
      <sz val="10"/>
      <color theme="1"/>
      <name val="Arial"/>
      <family val="2"/>
    </font>
    <font>
      <b/>
      <sz val="7.5"/>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style="thin">
        <color theme="0" tint="-0.24993999302387238"/>
      </top>
      <bottom style="medium"/>
    </border>
    <border>
      <left style="thin"/>
      <right style="thin"/>
      <top style="thick"/>
      <bottom style="medium"/>
    </border>
    <border>
      <left/>
      <right style="thin"/>
      <top style="thin">
        <color theme="0" tint="-0.24993999302387238"/>
      </top>
      <bottom style="thin">
        <color theme="0" tint="-0.24993999302387238"/>
      </bottom>
    </border>
    <border>
      <left style="thin"/>
      <right style="thin"/>
      <top style="medium"/>
      <bottom style="medium"/>
    </border>
    <border>
      <left style="thin"/>
      <right style="thin"/>
      <top/>
      <bottom style="thin">
        <color theme="0" tint="-0.24993999302387238"/>
      </bottom>
    </border>
    <border>
      <left style="thin"/>
      <right style="thin"/>
      <top style="thick"/>
      <bottom style="thin">
        <color theme="0" tint="-0.24993999302387238"/>
      </bottom>
    </border>
    <border>
      <left style="thin"/>
      <right style="thin"/>
      <top style="thin">
        <color theme="0" tint="-0.24993999302387238"/>
      </top>
      <bottom style="thin">
        <color theme="0" tint="-0.24993999302387238"/>
      </bottom>
    </border>
    <border>
      <left style="thin"/>
      <right style="thick"/>
      <top style="thin">
        <color theme="0" tint="-0.24993999302387238"/>
      </top>
      <bottom style="thin">
        <color theme="0" tint="-0.24993999302387238"/>
      </bottom>
    </border>
    <border>
      <left style="medium"/>
      <right style="thin"/>
      <top style="medium"/>
      <bottom style="medium"/>
    </border>
    <border>
      <left style="thin"/>
      <right style="medium"/>
      <top style="medium"/>
      <bottom style="medium"/>
    </border>
    <border>
      <left style="medium"/>
      <right style="thin"/>
      <top/>
      <bottom style="thin">
        <color theme="0" tint="-0.24993999302387238"/>
      </bottom>
    </border>
    <border>
      <left style="thin"/>
      <right style="medium"/>
      <top/>
      <bottom style="thin">
        <color theme="0" tint="-0.24993999302387238"/>
      </bottom>
    </border>
    <border>
      <left style="medium"/>
      <right style="thin"/>
      <top style="thin">
        <color theme="0" tint="-0.24993999302387238"/>
      </top>
      <bottom style="thin">
        <color theme="0" tint="-0.24993999302387238"/>
      </bottom>
    </border>
    <border>
      <left style="thin"/>
      <right style="medium"/>
      <top style="thin">
        <color theme="0" tint="-0.24993999302387238"/>
      </top>
      <bottom style="medium"/>
    </border>
    <border>
      <left style="medium"/>
      <right style="thin"/>
      <top style="thin">
        <color theme="0" tint="-0.24993999302387238"/>
      </top>
      <bottom style="medium"/>
    </border>
    <border>
      <left style="thin"/>
      <right style="thin"/>
      <top/>
      <bottom style="medium"/>
    </border>
    <border>
      <left style="thin"/>
      <right style="medium"/>
      <top/>
      <bottom style="medium"/>
    </border>
    <border>
      <left style="medium"/>
      <right style="thin"/>
      <top style="medium"/>
      <bottom style="thin">
        <color theme="0" tint="-0.24993999302387238"/>
      </bottom>
    </border>
    <border>
      <left style="thin"/>
      <right style="medium"/>
      <top style="thin">
        <color theme="0" tint="-0.24993999302387238"/>
      </top>
      <bottom style="thin">
        <color theme="0" tint="-0.24993999302387238"/>
      </bottom>
    </border>
    <border>
      <left style="medium"/>
      <right style="thin"/>
      <top style="thick"/>
      <bottom style="medium"/>
    </border>
    <border>
      <left style="thin"/>
      <right style="medium"/>
      <top style="thick"/>
      <bottom style="medium"/>
    </border>
    <border>
      <left style="medium"/>
      <right style="thin"/>
      <top style="thick"/>
      <bottom style="thin">
        <color theme="0" tint="-0.24993999302387238"/>
      </bottom>
    </border>
    <border>
      <left style="thin"/>
      <right style="medium"/>
      <top style="thick"/>
      <bottom style="thin">
        <color theme="0" tint="-0.24993999302387238"/>
      </bottom>
    </border>
    <border>
      <left style="thin">
        <color rgb="FF000000"/>
      </left>
      <right style="medium"/>
      <top style="thin">
        <color theme="0" tint="-0.149959996342659"/>
      </top>
      <bottom style="thin">
        <color theme="0" tint="-0.149959996342659"/>
      </bottom>
    </border>
    <border>
      <left style="medium"/>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medium"/>
      <right style="thin">
        <color rgb="FF000000"/>
      </right>
      <top/>
      <bottom style="thin">
        <color rgb="FF000000"/>
      </bottom>
    </border>
    <border>
      <left/>
      <right style="medium"/>
      <top/>
      <bottom/>
    </border>
    <border>
      <left style="medium"/>
      <right/>
      <top/>
      <bottom/>
    </border>
    <border>
      <left style="thin">
        <color rgb="FF000000"/>
      </left>
      <right style="medium"/>
      <top style="thin">
        <color theme="0" tint="-0.149959996342659"/>
      </top>
      <bottom style="medium"/>
    </border>
    <border>
      <left style="medium"/>
      <right style="thin">
        <color rgb="FF000000"/>
      </right>
      <top style="thin">
        <color rgb="FF000000"/>
      </top>
      <bottom style="medium"/>
    </border>
    <border>
      <left style="thick">
        <color rgb="FF000000"/>
      </left>
      <right style="thin">
        <color rgb="FF000000"/>
      </right>
      <top/>
      <bottom style="medium"/>
    </border>
    <border>
      <left style="thin">
        <color rgb="FF000000"/>
      </left>
      <right style="thick">
        <color rgb="FF000000"/>
      </right>
      <top style="thin">
        <color theme="0" tint="-0.149959996342659"/>
      </top>
      <bottom style="medium"/>
    </border>
    <border>
      <left style="thin">
        <color rgb="FF000000"/>
      </left>
      <right style="medium"/>
      <top style="thick"/>
      <bottom style="thin">
        <color theme="0" tint="-0.149959996342659"/>
      </bottom>
    </border>
    <border>
      <left style="thin">
        <color rgb="FF000000"/>
      </left>
      <right style="thin">
        <color rgb="FF000000"/>
      </right>
      <top/>
      <bottom style="medium"/>
    </border>
    <border>
      <left style="medium"/>
      <right style="thin">
        <color rgb="FF000000"/>
      </right>
      <top style="thick"/>
      <bottom style="thin">
        <color rgb="FF000000"/>
      </bottom>
    </border>
    <border>
      <left style="thin">
        <color rgb="FF000000"/>
      </left>
      <right style="medium"/>
      <top/>
      <bottom style="thin">
        <color theme="0" tint="-0.149959996342659"/>
      </bottom>
    </border>
    <border>
      <left style="thin">
        <color rgb="FF000000"/>
      </left>
      <right style="medium"/>
      <top style="thin">
        <color rgb="FF000000"/>
      </top>
      <bottom style="medium"/>
    </border>
    <border>
      <left style="thin">
        <color rgb="FF000000"/>
      </left>
      <right style="medium"/>
      <top/>
      <bottom style="thick"/>
    </border>
    <border>
      <left/>
      <right style="medium"/>
      <top/>
      <bottom style="medium"/>
    </border>
    <border>
      <left style="thin">
        <color rgb="FF000000"/>
      </left>
      <right style="thin">
        <color rgb="FF000000"/>
      </right>
      <top style="medium"/>
      <bottom/>
    </border>
    <border>
      <left style="medium"/>
      <right style="thin">
        <color rgb="FF000000"/>
      </right>
      <top style="medium"/>
      <bottom/>
    </border>
    <border>
      <left style="thin">
        <color rgb="FF000000"/>
      </left>
      <right style="thin">
        <color rgb="FF000000"/>
      </right>
      <top/>
      <bottom style="thin">
        <color rgb="FF000000"/>
      </bottom>
    </border>
    <border>
      <left style="thin">
        <color rgb="FF000000"/>
      </left>
      <right style="thin">
        <color rgb="FF000000"/>
      </right>
      <top style="thin">
        <color theme="0" tint="-0.149959996342659"/>
      </top>
      <bottom style="thin">
        <color theme="0" tint="-0.149959996342659"/>
      </bottom>
    </border>
    <border>
      <left style="thin">
        <color rgb="FF000000"/>
      </left>
      <right style="thick">
        <color rgb="FF000000"/>
      </right>
      <top style="thin">
        <color theme="0" tint="-0.149959996342659"/>
      </top>
      <bottom style="thin">
        <color theme="0" tint="-0.149959996342659"/>
      </bottom>
    </border>
    <border>
      <left style="thin">
        <color rgb="FF000000"/>
      </left>
      <right style="thin">
        <color rgb="FF000000"/>
      </right>
      <top style="thin">
        <color theme="0" tint="-0.149959996342659"/>
      </top>
      <bottom style="medium"/>
    </border>
    <border>
      <left style="thick">
        <color rgb="FF000000"/>
      </left>
      <right style="thin">
        <color rgb="FF000000"/>
      </right>
      <top style="thin">
        <color theme="0" tint="-0.149959996342659"/>
      </top>
      <bottom style="medium"/>
    </border>
    <border>
      <left style="thin">
        <color rgb="FF000000"/>
      </left>
      <right style="thin">
        <color rgb="FF000000"/>
      </right>
      <top/>
      <bottom style="thin">
        <color theme="0" tint="-0.149959996342659"/>
      </bottom>
    </border>
    <border>
      <left style="thin">
        <color rgb="FF000000"/>
      </left>
      <right style="thick">
        <color rgb="FF000000"/>
      </right>
      <top/>
      <bottom style="thin">
        <color theme="0" tint="-0.149959996342659"/>
      </bottom>
    </border>
    <border>
      <left style="thin">
        <color rgb="FF000000"/>
      </left>
      <right style="thin">
        <color rgb="FF000000"/>
      </right>
      <top style="thin">
        <color rgb="FF000000"/>
      </top>
      <bottom style="medium"/>
    </border>
    <border>
      <left style="thin">
        <color rgb="FF000000"/>
      </left>
      <right style="thick">
        <color rgb="FF000000"/>
      </right>
      <top style="thin">
        <color rgb="FF000000"/>
      </top>
      <bottom style="thin">
        <color rgb="FF000000"/>
      </bottom>
    </border>
    <border>
      <left style="thick">
        <color rgb="FF000000"/>
      </left>
      <right style="thin">
        <color rgb="FF000000"/>
      </right>
      <top/>
      <bottom style="thin">
        <color theme="0" tint="-0.149959996342659"/>
      </bottom>
    </border>
    <border>
      <left style="thick">
        <color rgb="FF000000"/>
      </left>
      <right style="thin">
        <color rgb="FF000000"/>
      </right>
      <top style="thin">
        <color rgb="FF000000"/>
      </top>
      <bottom style="thin">
        <color rgb="FF000000"/>
      </bottom>
    </border>
    <border>
      <left style="thick">
        <color rgb="FF000000"/>
      </left>
      <right style="thin">
        <color rgb="FF000000"/>
      </right>
      <top style="thin">
        <color theme="0" tint="-0.149959996342659"/>
      </top>
      <bottom style="thin">
        <color theme="0" tint="-0.149959996342659"/>
      </bottom>
    </border>
    <border>
      <left style="thin">
        <color rgb="FF000000"/>
      </left>
      <right style="thick">
        <color rgb="FF000000"/>
      </right>
      <top style="thin">
        <color rgb="FF000000"/>
      </top>
      <bottom style="medium"/>
    </border>
    <border>
      <left style="thick">
        <color rgb="FF000000"/>
      </left>
      <right style="thin">
        <color rgb="FF000000"/>
      </right>
      <top style="thin">
        <color rgb="FF000000"/>
      </top>
      <bottom style="medium"/>
    </border>
    <border>
      <left style="thin">
        <color rgb="FF000000"/>
      </left>
      <right style="thin">
        <color rgb="FF000000"/>
      </right>
      <top style="thick"/>
      <bottom style="thin">
        <color rgb="FF000000"/>
      </bottom>
    </border>
    <border>
      <left style="thin">
        <color rgb="FF000000"/>
      </left>
      <right style="thin">
        <color rgb="FF000000"/>
      </right>
      <top style="thick"/>
      <bottom style="thin">
        <color theme="0" tint="-0.149959996342659"/>
      </bottom>
    </border>
    <border>
      <left style="thin">
        <color rgb="FF000000"/>
      </left>
      <right style="thick">
        <color rgb="FF000000"/>
      </right>
      <top style="thick"/>
      <bottom style="thin">
        <color theme="0" tint="-0.149959996342659"/>
      </bottom>
    </border>
    <border>
      <left style="thin">
        <color rgb="FF000000"/>
      </left>
      <right style="thin">
        <color rgb="FF000000"/>
      </right>
      <top style="thin">
        <color rgb="FF000000"/>
      </top>
      <bottom style="thick"/>
    </border>
    <border>
      <left style="thin">
        <color rgb="FF000000"/>
      </left>
      <right style="thin">
        <color rgb="FF000000"/>
      </right>
      <top style="thick"/>
      <bottom/>
    </border>
    <border>
      <left style="thin">
        <color rgb="FF000000"/>
      </left>
      <right style="thin">
        <color rgb="FF000000"/>
      </right>
      <top/>
      <bottom style="thick"/>
    </border>
    <border>
      <left style="thin">
        <color rgb="FF000000"/>
      </left>
      <right style="thick">
        <color rgb="FF000000"/>
      </right>
      <top/>
      <bottom style="thick"/>
    </border>
    <border>
      <left/>
      <right style="thin">
        <color rgb="FF000000"/>
      </right>
      <top style="thick"/>
      <bottom style="thin">
        <color theme="0" tint="-0.149959996342659"/>
      </bottom>
    </border>
    <border>
      <left style="thick">
        <color rgb="FF000000"/>
      </left>
      <right style="thin">
        <color rgb="FF000000"/>
      </right>
      <top style="thick"/>
      <bottom/>
    </border>
    <border>
      <left style="medium"/>
      <right/>
      <top/>
      <bottom style="medium"/>
    </border>
    <border>
      <left style="thin">
        <color rgb="FF000000"/>
      </left>
      <right/>
      <top style="thin">
        <color rgb="FF000000"/>
      </top>
      <bottom style="thin">
        <color rgb="FF000000"/>
      </bottom>
    </border>
    <border>
      <left style="medium"/>
      <right style="thin">
        <color rgb="FF000000"/>
      </right>
      <top style="thin">
        <color rgb="FF000000"/>
      </top>
      <bottom/>
    </border>
    <border>
      <left style="medium"/>
      <right/>
      <top style="medium"/>
      <bottom/>
    </border>
    <border>
      <left style="medium"/>
      <right/>
      <top/>
      <bottom style="thin">
        <color rgb="FF000000"/>
      </bottom>
    </border>
    <border>
      <left style="medium"/>
      <right/>
      <top style="thin">
        <color rgb="FF000000"/>
      </top>
      <bottom style="medium"/>
    </border>
    <border>
      <left style="medium"/>
      <right/>
      <top style="thin">
        <color rgb="FF000000"/>
      </top>
      <bottom style="thin">
        <color rgb="FF000000"/>
      </bottom>
    </border>
    <border>
      <left style="medium"/>
      <right/>
      <top style="thick"/>
      <bottom style="thin">
        <color rgb="FF000000"/>
      </bottom>
    </border>
    <border>
      <left style="medium"/>
      <right/>
      <top style="thin">
        <color rgb="FF000000"/>
      </top>
      <bottom style="thick"/>
    </border>
    <border>
      <left style="medium"/>
      <right/>
      <top/>
      <bottom style="thick"/>
    </border>
    <border>
      <left style="medium"/>
      <right style="thin">
        <color rgb="FF000000"/>
      </right>
      <top style="thin">
        <color rgb="FF000000"/>
      </top>
      <bottom style="thick"/>
    </border>
    <border>
      <left style="medium"/>
      <right style="thin">
        <color rgb="FF000000"/>
      </right>
      <top style="thick"/>
      <bottom/>
    </border>
    <border>
      <left style="thin"/>
      <right style="thin"/>
      <top style="thin">
        <color rgb="FF000000"/>
      </top>
      <bottom style="thin">
        <color rgb="FF000000"/>
      </bottom>
    </border>
    <border>
      <left style="thin"/>
      <right style="thin"/>
      <top style="thin">
        <color theme="0" tint="-0.149959996342659"/>
      </top>
      <bottom style="medium"/>
    </border>
    <border>
      <left style="thin"/>
      <right style="medium"/>
      <top style="thin">
        <color theme="0" tint="-0.149959996342659"/>
      </top>
      <bottom style="medium"/>
    </border>
    <border>
      <left style="medium"/>
      <right style="medium"/>
      <top/>
      <bottom style="medium"/>
    </border>
    <border>
      <left style="thick">
        <color rgb="FF000000"/>
      </left>
      <right style="thin">
        <color rgb="FF000000"/>
      </right>
      <top style="thin">
        <color theme="0" tint="-0.149959996342659"/>
      </top>
      <bottom style="medium">
        <color rgb="FF000000"/>
      </bottom>
    </border>
    <border>
      <left style="thin">
        <color rgb="FF000000"/>
      </left>
      <right style="thin">
        <color rgb="FF000000"/>
      </right>
      <top style="thin">
        <color theme="0" tint="-0.149959996342659"/>
      </top>
      <bottom style="medium">
        <color rgb="FF000000"/>
      </bottom>
    </border>
    <border>
      <left style="thin">
        <color rgb="FF000000"/>
      </left>
      <right style="thick">
        <color rgb="FF000000"/>
      </right>
      <top style="thin">
        <color theme="0" tint="-0.149959996342659"/>
      </top>
      <bottom style="medium">
        <color rgb="FF000000"/>
      </bottom>
    </border>
    <border>
      <left/>
      <right/>
      <top/>
      <bottom style="medium">
        <color rgb="FF000000"/>
      </bottom>
    </border>
    <border>
      <left/>
      <right style="medium"/>
      <top/>
      <bottom style="medium">
        <color rgb="FF000000"/>
      </bottom>
    </border>
    <border>
      <left style="thin">
        <color rgb="FF000000"/>
      </left>
      <right style="thin">
        <color rgb="FF000000"/>
      </right>
      <top style="thin">
        <color theme="0" tint="-0.149959996342659"/>
      </top>
      <bottom style="thick"/>
    </border>
    <border>
      <left style="thin">
        <color rgb="FF000000"/>
      </left>
      <right style="thick">
        <color rgb="FF000000"/>
      </right>
      <top style="thin">
        <color theme="0" tint="-0.149959996342659"/>
      </top>
      <bottom style="thick"/>
    </border>
    <border>
      <left style="thin">
        <color rgb="FF000000"/>
      </left>
      <right style="medium"/>
      <top style="thin">
        <color theme="0" tint="-0.149959996342659"/>
      </top>
      <bottom style="thick"/>
    </border>
    <border>
      <left style="thin"/>
      <right style="thick"/>
      <top style="thin">
        <color theme="0" tint="-0.24993999302387238"/>
      </top>
      <bottom style="medium"/>
    </border>
    <border>
      <left/>
      <right style="thin"/>
      <top style="thin">
        <color theme="0" tint="-0.24993999302387238"/>
      </top>
      <bottom style="medium"/>
    </border>
    <border>
      <left style="thin"/>
      <right style="thick"/>
      <top/>
      <bottom style="thin">
        <color theme="0" tint="-0.24993999302387238"/>
      </bottom>
    </border>
    <border>
      <left/>
      <right style="thin"/>
      <top/>
      <bottom style="thin">
        <color theme="0" tint="-0.24993999302387238"/>
      </bottom>
    </border>
    <border>
      <left style="medium">
        <color rgb="FF000000"/>
      </left>
      <right/>
      <top style="medium"/>
      <bottom/>
    </border>
    <border>
      <left style="medium">
        <color rgb="FF000000"/>
      </left>
      <right/>
      <top style="thin">
        <color rgb="FF000000"/>
      </top>
      <bottom style="thin">
        <color rgb="FF000000"/>
      </bottom>
    </border>
    <border>
      <left style="medium">
        <color rgb="FF000000"/>
      </left>
      <right/>
      <top style="thin">
        <color rgb="FF000000"/>
      </top>
      <bottom style="medium"/>
    </border>
    <border>
      <left style="medium">
        <color rgb="FF000000"/>
      </left>
      <right/>
      <top/>
      <bottom style="thin">
        <color rgb="FF000000"/>
      </bottom>
    </border>
    <border>
      <left style="medium">
        <color rgb="FF000000"/>
      </left>
      <right/>
      <top/>
      <bottom style="medium">
        <color rgb="FF000000"/>
      </bottom>
    </border>
    <border>
      <left style="medium"/>
      <right style="thin">
        <color rgb="FF000000"/>
      </right>
      <top/>
      <bottom style="medium">
        <color rgb="FF000000"/>
      </bottom>
    </border>
    <border>
      <left style="thin">
        <color rgb="FF000000"/>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thick">
        <color rgb="FF000000"/>
      </right>
      <top style="thin">
        <color rgb="FF000000"/>
      </top>
      <bottom style="medium">
        <color rgb="FF000000"/>
      </bottom>
    </border>
    <border>
      <left style="thin">
        <color rgb="FF000000"/>
      </left>
      <right style="medium"/>
      <top style="thin">
        <color rgb="FF000000"/>
      </top>
      <bottom style="medium">
        <color rgb="FF000000"/>
      </bottom>
    </border>
    <border>
      <left style="thin">
        <color rgb="FF000000"/>
      </left>
      <right/>
      <top style="thin">
        <color rgb="FF000000"/>
      </top>
      <bottom style="medium"/>
    </border>
    <border>
      <left/>
      <right/>
      <top style="medium">
        <color rgb="FF000000"/>
      </top>
      <bottom/>
    </border>
    <border>
      <left style="thin">
        <color rgb="FF000000"/>
      </left>
      <right/>
      <top/>
      <bottom/>
    </border>
    <border>
      <left style="thin">
        <color rgb="FF000000"/>
      </left>
      <right/>
      <top/>
      <bottom style="thin">
        <color rgb="FF000000"/>
      </bottom>
    </border>
    <border>
      <left style="thin">
        <color rgb="FF000000"/>
      </left>
      <right style="medium"/>
      <top/>
      <bottom style="thin">
        <color rgb="FF000000"/>
      </bottom>
    </border>
    <border>
      <left style="thin">
        <color rgb="FF000000"/>
      </left>
      <right/>
      <top style="medium"/>
      <bottom/>
    </border>
    <border>
      <left/>
      <right/>
      <top style="medium"/>
      <bottom/>
    </border>
    <border>
      <left/>
      <right style="thick">
        <color rgb="FF000000"/>
      </right>
      <top style="medium"/>
      <bottom/>
    </border>
    <border>
      <left/>
      <right style="medium"/>
      <top style="medium"/>
      <bottom/>
    </border>
    <border>
      <left/>
      <right/>
      <top style="medium"/>
      <bottom style="medium">
        <color rgb="FF000000"/>
      </bottom>
    </border>
    <border>
      <left/>
      <right style="medium"/>
      <top style="medium"/>
      <bottom style="medium">
        <color rgb="FF000000"/>
      </bottom>
    </border>
    <border>
      <left/>
      <right style="thin">
        <color rgb="FF000000"/>
      </right>
      <top style="medium">
        <color rgb="FF000000"/>
      </top>
      <bottom/>
    </border>
    <border>
      <left/>
      <right style="thin">
        <color rgb="FF000000"/>
      </right>
      <top/>
      <bottom style="thin">
        <color rgb="FF000000"/>
      </bottom>
    </border>
    <border>
      <left style="thin">
        <color rgb="FF000000"/>
      </left>
      <right style="thin">
        <color rgb="FF000000"/>
      </right>
      <top style="medium">
        <color rgb="FF000000"/>
      </top>
      <bottom/>
    </border>
    <border>
      <left style="thin">
        <color rgb="FF000000"/>
      </left>
      <right style="medium"/>
      <top style="medium">
        <color rgb="FF000000"/>
      </top>
      <bottom/>
    </border>
    <border>
      <left style="thin">
        <color rgb="FF000000"/>
      </left>
      <right style="medium"/>
      <top/>
      <bottom/>
    </border>
    <border>
      <left style="thin">
        <color rgb="FF000000"/>
      </left>
      <right style="thin">
        <color rgb="FF000000"/>
      </right>
      <top/>
      <bottom/>
    </border>
    <border>
      <left/>
      <right style="medium">
        <color rgb="FF000000"/>
      </right>
      <top style="medium"/>
      <bottom/>
    </border>
    <border>
      <left/>
      <right style="medium">
        <color rgb="FF000000"/>
      </right>
      <top/>
      <bottom/>
    </border>
    <border>
      <left style="medium">
        <color rgb="FF000000"/>
      </left>
      <right style="thin">
        <color rgb="FF000000"/>
      </right>
      <top style="medium">
        <color rgb="FF000000"/>
      </top>
      <bottom/>
    </border>
    <border>
      <left style="medium">
        <color rgb="FF000000"/>
      </left>
      <right style="thin">
        <color rgb="FF000000"/>
      </right>
      <top/>
      <bottom style="thin">
        <color rgb="FF000000"/>
      </bottom>
    </border>
    <border>
      <left/>
      <right/>
      <top/>
      <bottom style="thin">
        <color rgb="FF000000"/>
      </bottom>
    </border>
    <border>
      <left/>
      <right style="medium">
        <color rgb="FF000000"/>
      </right>
      <top/>
      <bottom style="thin">
        <color rgb="FF000000"/>
      </bottom>
    </border>
    <border>
      <left style="medium"/>
      <right style="medium"/>
      <top style="thin">
        <color rgb="FF000000"/>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24">
    <xf numFmtId="0" fontId="0" fillId="0" borderId="0" xfId="0" applyAlignment="1">
      <alignment/>
    </xf>
    <xf numFmtId="0" fontId="0" fillId="0" borderId="0" xfId="0" applyFill="1" applyAlignment="1">
      <alignment/>
    </xf>
    <xf numFmtId="0" fontId="0" fillId="0" borderId="0" xfId="0" applyFill="1" applyBorder="1" applyAlignment="1">
      <alignment horizontal="left" wrapText="1"/>
    </xf>
    <xf numFmtId="0" fontId="0" fillId="0" borderId="10" xfId="0" applyFill="1" applyBorder="1" applyAlignment="1">
      <alignment horizontal="center" vertical="center" wrapText="1"/>
    </xf>
    <xf numFmtId="0" fontId="0" fillId="0" borderId="11" xfId="0" applyFill="1" applyBorder="1" applyAlignment="1">
      <alignment horizontal="left" wrapText="1"/>
    </xf>
    <xf numFmtId="0" fontId="0" fillId="0" borderId="11" xfId="0" applyFill="1" applyBorder="1" applyAlignment="1">
      <alignment horizontal="center" wrapText="1"/>
    </xf>
    <xf numFmtId="0" fontId="0" fillId="0" borderId="0" xfId="0" applyFill="1" applyBorder="1" applyAlignment="1">
      <alignment horizontal="center" wrapText="1"/>
    </xf>
    <xf numFmtId="0" fontId="0" fillId="0" borderId="0" xfId="0" applyAlignment="1">
      <alignment/>
    </xf>
    <xf numFmtId="0" fontId="0" fillId="0" borderId="0" xfId="0" applyFill="1" applyBorder="1" applyAlignment="1">
      <alignment/>
    </xf>
    <xf numFmtId="164" fontId="0" fillId="0" borderId="11" xfId="0" applyNumberFormat="1" applyFill="1" applyBorder="1" applyAlignment="1">
      <alignment horizontal="center"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alignment/>
    </xf>
    <xf numFmtId="0" fontId="0" fillId="0" borderId="18" xfId="0" applyBorder="1" applyAlignment="1">
      <alignment/>
    </xf>
    <xf numFmtId="0" fontId="0" fillId="0" borderId="19" xfId="0" applyBorder="1" applyAlignment="1">
      <alignment/>
    </xf>
    <xf numFmtId="0" fontId="45" fillId="0" borderId="0" xfId="0" applyFont="1" applyAlignment="1">
      <alignment/>
    </xf>
    <xf numFmtId="0" fontId="47" fillId="0" borderId="18" xfId="0" applyFont="1" applyBorder="1" applyAlignment="1">
      <alignment/>
    </xf>
    <xf numFmtId="0" fontId="48" fillId="0" borderId="0" xfId="0" applyFont="1" applyAlignment="1">
      <alignment/>
    </xf>
    <xf numFmtId="0" fontId="0" fillId="0" borderId="0" xfId="0" applyAlignment="1">
      <alignment/>
    </xf>
    <xf numFmtId="0" fontId="49" fillId="0" borderId="0" xfId="0" applyFont="1" applyBorder="1" applyAlignment="1">
      <alignment horizontal="left"/>
    </xf>
    <xf numFmtId="0" fontId="48" fillId="0" borderId="0" xfId="0" applyFont="1" applyBorder="1" applyAlignment="1">
      <alignment horizontal="center" wrapText="1"/>
    </xf>
    <xf numFmtId="0" fontId="39" fillId="0" borderId="0" xfId="52" applyAlignment="1" applyProtection="1">
      <alignment/>
      <protection/>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1" fontId="0" fillId="0" borderId="27" xfId="0" applyNumberFormat="1" applyBorder="1" applyAlignment="1">
      <alignment/>
    </xf>
    <xf numFmtId="0" fontId="0" fillId="0" borderId="0" xfId="0" applyFont="1" applyBorder="1" applyAlignment="1">
      <alignment horizontal="left" wrapText="1"/>
    </xf>
    <xf numFmtId="0" fontId="45" fillId="0" borderId="0" xfId="0" applyFont="1" applyBorder="1" applyAlignment="1">
      <alignment horizontal="left" wrapText="1"/>
    </xf>
    <xf numFmtId="2" fontId="0" fillId="0" borderId="35" xfId="0" applyNumberFormat="1" applyFont="1" applyBorder="1" applyAlignment="1">
      <alignment/>
    </xf>
    <xf numFmtId="0" fontId="45" fillId="0" borderId="36" xfId="0" applyFont="1" applyFill="1" applyBorder="1" applyAlignment="1">
      <alignment horizontal="left" wrapText="1"/>
    </xf>
    <xf numFmtId="2" fontId="45" fillId="0" borderId="37" xfId="0" applyNumberFormat="1" applyFont="1" applyFill="1" applyBorder="1" applyAlignment="1">
      <alignment horizontal="center" vertical="center" wrapText="1"/>
    </xf>
    <xf numFmtId="0" fontId="45" fillId="0" borderId="38" xfId="0" applyFont="1" applyFill="1" applyBorder="1" applyAlignment="1">
      <alignment horizontal="center" vertical="center" wrapText="1"/>
    </xf>
    <xf numFmtId="0" fontId="45" fillId="0" borderId="38" xfId="0" applyFont="1" applyFill="1" applyBorder="1" applyAlignment="1">
      <alignment horizontal="left" wrapText="1"/>
    </xf>
    <xf numFmtId="2" fontId="45" fillId="0" borderId="39" xfId="0" applyNumberFormat="1" applyFont="1" applyBorder="1" applyAlignment="1">
      <alignment/>
    </xf>
    <xf numFmtId="0" fontId="45" fillId="0" borderId="40" xfId="0" applyFont="1" applyFill="1" applyBorder="1" applyAlignment="1">
      <alignment horizontal="left" wrapText="1"/>
    </xf>
    <xf numFmtId="2" fontId="0" fillId="0" borderId="41" xfId="0" applyNumberFormat="1" applyFont="1" applyBorder="1" applyAlignment="1">
      <alignment/>
    </xf>
    <xf numFmtId="0" fontId="50" fillId="0" borderId="11" xfId="0" applyFont="1" applyFill="1" applyBorder="1" applyAlignment="1">
      <alignment horizontal="right" wrapText="1"/>
    </xf>
    <xf numFmtId="0" fontId="45" fillId="0" borderId="42" xfId="0" applyFont="1" applyFill="1" applyBorder="1" applyAlignment="1">
      <alignment horizontal="left" wrapText="1"/>
    </xf>
    <xf numFmtId="2" fontId="0" fillId="0" borderId="43" xfId="0" applyNumberFormat="1" applyFont="1" applyBorder="1" applyAlignment="1">
      <alignment/>
    </xf>
    <xf numFmtId="2" fontId="0" fillId="0" borderId="44" xfId="0" applyNumberFormat="1" applyBorder="1" applyAlignment="1">
      <alignment/>
    </xf>
    <xf numFmtId="2" fontId="0" fillId="0" borderId="45" xfId="0" applyNumberFormat="1" applyFont="1" applyBorder="1" applyAlignment="1">
      <alignment/>
    </xf>
    <xf numFmtId="0" fontId="0" fillId="0" borderId="42" xfId="0" applyFill="1" applyBorder="1" applyAlignment="1">
      <alignment horizontal="left" wrapText="1"/>
    </xf>
    <xf numFmtId="0" fontId="0" fillId="0" borderId="46" xfId="0" applyBorder="1" applyAlignment="1">
      <alignment/>
    </xf>
    <xf numFmtId="0" fontId="45" fillId="0" borderId="47" xfId="0" applyFont="1" applyFill="1" applyBorder="1" applyAlignment="1">
      <alignment horizontal="left" wrapText="1"/>
    </xf>
    <xf numFmtId="2" fontId="0" fillId="0" borderId="48" xfId="0" applyNumberFormat="1" applyFont="1" applyBorder="1" applyAlignment="1">
      <alignment/>
    </xf>
    <xf numFmtId="2" fontId="0" fillId="0" borderId="39" xfId="0" applyNumberFormat="1" applyBorder="1" applyAlignment="1">
      <alignment/>
    </xf>
    <xf numFmtId="2" fontId="0" fillId="0" borderId="49" xfId="0" applyNumberFormat="1" applyBorder="1" applyAlignment="1">
      <alignment/>
    </xf>
    <xf numFmtId="2" fontId="0" fillId="0" borderId="50" xfId="0" applyNumberFormat="1" applyFont="1" applyBorder="1" applyAlignment="1">
      <alignment/>
    </xf>
    <xf numFmtId="0" fontId="0" fillId="0" borderId="40" xfId="0" applyBorder="1" applyAlignment="1">
      <alignment/>
    </xf>
    <xf numFmtId="2" fontId="0" fillId="0" borderId="51" xfId="0" applyNumberFormat="1" applyBorder="1" applyAlignment="1">
      <alignment/>
    </xf>
    <xf numFmtId="0" fontId="45" fillId="0" borderId="52" xfId="0" applyFont="1" applyFill="1" applyBorder="1" applyAlignment="1">
      <alignment horizontal="center" vertical="center" wrapText="1"/>
    </xf>
    <xf numFmtId="0" fontId="0" fillId="0" borderId="53" xfId="0" applyFill="1" applyBorder="1" applyAlignment="1">
      <alignment horizontal="center" vertical="center" wrapText="1"/>
    </xf>
    <xf numFmtId="0" fontId="0" fillId="0" borderId="0" xfId="0" applyAlignment="1">
      <alignment/>
    </xf>
    <xf numFmtId="0" fontId="45" fillId="0" borderId="54" xfId="0" applyFont="1" applyFill="1" applyBorder="1" applyAlignment="1">
      <alignment horizontal="center" vertical="center" wrapText="1"/>
    </xf>
    <xf numFmtId="0" fontId="45" fillId="0" borderId="54" xfId="0" applyFont="1" applyFill="1" applyBorder="1" applyAlignment="1">
      <alignment horizontal="right" wrapText="1"/>
    </xf>
    <xf numFmtId="0" fontId="45" fillId="0" borderId="11" xfId="0" applyFont="1" applyFill="1" applyBorder="1" applyAlignment="1">
      <alignment horizontal="right" wrapText="1"/>
    </xf>
    <xf numFmtId="2" fontId="0" fillId="0" borderId="55" xfId="0" applyNumberFormat="1" applyBorder="1" applyAlignment="1">
      <alignment/>
    </xf>
    <xf numFmtId="2" fontId="0" fillId="0" borderId="56" xfId="0" applyNumberFormat="1" applyFont="1" applyBorder="1" applyAlignment="1">
      <alignment/>
    </xf>
    <xf numFmtId="2" fontId="0" fillId="0" borderId="55" xfId="0" applyNumberFormat="1" applyFont="1" applyBorder="1" applyAlignment="1">
      <alignment/>
    </xf>
    <xf numFmtId="2" fontId="0" fillId="0" borderId="57" xfId="0" applyNumberFormat="1" applyBorder="1" applyAlignment="1">
      <alignment/>
    </xf>
    <xf numFmtId="2" fontId="0" fillId="0" borderId="44" xfId="0" applyNumberFormat="1" applyFont="1" applyBorder="1" applyAlignment="1">
      <alignment/>
    </xf>
    <xf numFmtId="2" fontId="0" fillId="0" borderId="58" xfId="0" applyNumberFormat="1" applyFont="1" applyBorder="1" applyAlignment="1">
      <alignment/>
    </xf>
    <xf numFmtId="2" fontId="0" fillId="0" borderId="57" xfId="0" applyNumberFormat="1" applyFont="1" applyBorder="1" applyAlignment="1">
      <alignment/>
    </xf>
    <xf numFmtId="2" fontId="0" fillId="0" borderId="59" xfId="0" applyNumberFormat="1" applyFont="1" applyBorder="1" applyAlignment="1">
      <alignment/>
    </xf>
    <xf numFmtId="2" fontId="0" fillId="0" borderId="60" xfId="0" applyNumberFormat="1" applyFont="1" applyBorder="1" applyAlignment="1">
      <alignment/>
    </xf>
    <xf numFmtId="2" fontId="0" fillId="0" borderId="0" xfId="0" applyNumberFormat="1" applyAlignment="1">
      <alignment/>
    </xf>
    <xf numFmtId="2" fontId="45" fillId="0" borderId="11" xfId="0" applyNumberFormat="1" applyFont="1" applyFill="1" applyBorder="1" applyAlignment="1">
      <alignment horizontal="center" vertical="center" wrapText="1"/>
    </xf>
    <xf numFmtId="0" fontId="45" fillId="0" borderId="61" xfId="0" applyFont="1" applyFill="1" applyBorder="1" applyAlignment="1">
      <alignment horizontal="right" wrapText="1"/>
    </xf>
    <xf numFmtId="2" fontId="45" fillId="0" borderId="62" xfId="0" applyNumberFormat="1" applyFont="1" applyFill="1" applyBorder="1" applyAlignment="1">
      <alignment horizontal="center" vertical="center" wrapText="1"/>
    </xf>
    <xf numFmtId="0" fontId="0" fillId="0" borderId="0" xfId="0" applyBorder="1" applyAlignment="1">
      <alignment/>
    </xf>
    <xf numFmtId="2" fontId="0" fillId="0" borderId="56" xfId="0" applyNumberFormat="1" applyBorder="1" applyAlignment="1">
      <alignment/>
    </xf>
    <xf numFmtId="2" fontId="0" fillId="0" borderId="63" xfId="0" applyNumberFormat="1" applyFont="1" applyBorder="1" applyAlignment="1">
      <alignment/>
    </xf>
    <xf numFmtId="2" fontId="45" fillId="0" borderId="64" xfId="0" applyNumberFormat="1" applyFont="1" applyFill="1" applyBorder="1" applyAlignment="1">
      <alignment horizontal="center" vertical="center" wrapText="1"/>
    </xf>
    <xf numFmtId="2" fontId="0" fillId="0" borderId="65" xfId="0" applyNumberFormat="1" applyFont="1" applyBorder="1" applyAlignment="1">
      <alignment/>
    </xf>
    <xf numFmtId="0" fontId="45" fillId="0" borderId="0" xfId="0" applyFont="1" applyAlignment="1">
      <alignment/>
    </xf>
    <xf numFmtId="2" fontId="0" fillId="0" borderId="61" xfId="0" applyNumberFormat="1" applyBorder="1" applyAlignment="1">
      <alignment/>
    </xf>
    <xf numFmtId="2" fontId="0" fillId="0" borderId="66" xfId="0" applyNumberFormat="1" applyBorder="1" applyAlignment="1">
      <alignment/>
    </xf>
    <xf numFmtId="2" fontId="0" fillId="0" borderId="67" xfId="0" applyNumberFormat="1" applyFont="1" applyBorder="1" applyAlignment="1">
      <alignment/>
    </xf>
    <xf numFmtId="2" fontId="0" fillId="0" borderId="61" xfId="0" applyNumberFormat="1" applyFont="1" applyBorder="1" applyAlignment="1">
      <alignment/>
    </xf>
    <xf numFmtId="2" fontId="0" fillId="0" borderId="67" xfId="0" applyNumberFormat="1" applyBorder="1" applyAlignment="1">
      <alignment/>
    </xf>
    <xf numFmtId="0" fontId="45" fillId="0" borderId="0" xfId="0" applyFont="1" applyFill="1" applyBorder="1" applyAlignment="1">
      <alignment horizontal="right" wrapText="1"/>
    </xf>
    <xf numFmtId="2" fontId="45" fillId="0" borderId="0" xfId="0" applyNumberFormat="1" applyFont="1" applyBorder="1" applyAlignment="1">
      <alignment/>
    </xf>
    <xf numFmtId="0" fontId="45" fillId="0" borderId="68" xfId="0" applyFont="1" applyFill="1" applyBorder="1" applyAlignment="1">
      <alignment horizontal="right" wrapText="1"/>
    </xf>
    <xf numFmtId="2" fontId="0" fillId="0" borderId="69" xfId="0" applyNumberFormat="1" applyFont="1" applyBorder="1" applyAlignment="1">
      <alignment/>
    </xf>
    <xf numFmtId="2" fontId="0" fillId="0" borderId="70" xfId="0" applyNumberFormat="1" applyFont="1" applyBorder="1" applyAlignment="1">
      <alignment/>
    </xf>
    <xf numFmtId="0" fontId="45" fillId="0" borderId="71" xfId="0" applyFont="1" applyFill="1" applyBorder="1" applyAlignment="1">
      <alignment horizontal="right" wrapText="1"/>
    </xf>
    <xf numFmtId="0" fontId="45" fillId="0" borderId="72" xfId="0" applyFont="1" applyFill="1" applyBorder="1" applyAlignment="1">
      <alignment horizontal="right" wrapText="1"/>
    </xf>
    <xf numFmtId="0" fontId="45" fillId="0" borderId="73" xfId="0" applyFont="1" applyFill="1" applyBorder="1" applyAlignment="1">
      <alignment horizontal="right" wrapText="1"/>
    </xf>
    <xf numFmtId="2" fontId="0" fillId="0" borderId="73" xfId="0" applyNumberFormat="1" applyFont="1" applyBorder="1" applyAlignment="1">
      <alignment/>
    </xf>
    <xf numFmtId="2" fontId="0" fillId="0" borderId="74" xfId="0" applyNumberFormat="1" applyFont="1" applyBorder="1" applyAlignment="1">
      <alignment/>
    </xf>
    <xf numFmtId="2" fontId="0" fillId="0" borderId="75" xfId="0" applyNumberFormat="1" applyFont="1" applyBorder="1" applyAlignment="1">
      <alignment/>
    </xf>
    <xf numFmtId="2" fontId="0" fillId="0" borderId="76" xfId="0" applyNumberFormat="1" applyFont="1" applyBorder="1" applyAlignment="1">
      <alignment/>
    </xf>
    <xf numFmtId="2" fontId="0" fillId="0" borderId="72" xfId="0" applyNumberFormat="1" applyFont="1" applyBorder="1" applyAlignment="1">
      <alignment/>
    </xf>
    <xf numFmtId="2" fontId="0" fillId="0" borderId="0" xfId="0" applyNumberFormat="1" applyBorder="1" applyAlignment="1">
      <alignment/>
    </xf>
    <xf numFmtId="0" fontId="0" fillId="0" borderId="77" xfId="0" applyBorder="1" applyAlignment="1">
      <alignment/>
    </xf>
    <xf numFmtId="0" fontId="45" fillId="0" borderId="78" xfId="0" applyFont="1" applyFill="1" applyBorder="1" applyAlignment="1">
      <alignment horizontal="left" wrapText="1"/>
    </xf>
    <xf numFmtId="2" fontId="0" fillId="0" borderId="46" xfId="0" applyNumberFormat="1" applyFont="1" applyBorder="1" applyAlignment="1">
      <alignment/>
    </xf>
    <xf numFmtId="0" fontId="51" fillId="0" borderId="0" xfId="0" applyFont="1" applyAlignment="1">
      <alignment/>
    </xf>
    <xf numFmtId="0" fontId="0" fillId="0" borderId="39" xfId="0" applyBorder="1" applyAlignment="1">
      <alignment/>
    </xf>
    <xf numFmtId="0" fontId="0" fillId="0" borderId="51" xfId="0" applyBorder="1" applyAlignment="1">
      <alignment/>
    </xf>
    <xf numFmtId="0" fontId="45" fillId="0" borderId="79" xfId="0" applyFont="1" applyFill="1" applyBorder="1" applyAlignment="1">
      <alignment horizontal="left" wrapText="1"/>
    </xf>
    <xf numFmtId="0" fontId="0" fillId="0" borderId="80" xfId="0" applyFill="1" applyBorder="1" applyAlignment="1">
      <alignment horizontal="center" vertical="center" wrapText="1"/>
    </xf>
    <xf numFmtId="0" fontId="45" fillId="0" borderId="81" xfId="0" applyFont="1" applyFill="1" applyBorder="1" applyAlignment="1">
      <alignment horizontal="center" vertical="center" wrapText="1"/>
    </xf>
    <xf numFmtId="0" fontId="45" fillId="0" borderId="82" xfId="0" applyFont="1" applyFill="1" applyBorder="1" applyAlignment="1">
      <alignment horizontal="left" wrapText="1"/>
    </xf>
    <xf numFmtId="0" fontId="45" fillId="0" borderId="81" xfId="0" applyFont="1" applyFill="1" applyBorder="1" applyAlignment="1">
      <alignment horizontal="left" wrapText="1"/>
    </xf>
    <xf numFmtId="0" fontId="45" fillId="0" borderId="83" xfId="0" applyFont="1" applyFill="1" applyBorder="1" applyAlignment="1">
      <alignment horizontal="left" wrapText="1"/>
    </xf>
    <xf numFmtId="0" fontId="0" fillId="0" borderId="82" xfId="0" applyFill="1" applyBorder="1" applyAlignment="1">
      <alignment horizontal="left" wrapText="1"/>
    </xf>
    <xf numFmtId="0" fontId="45" fillId="0" borderId="84" xfId="0" applyFont="1" applyFill="1" applyBorder="1" applyAlignment="1">
      <alignment horizontal="left" wrapText="1"/>
    </xf>
    <xf numFmtId="0" fontId="45" fillId="0" borderId="85" xfId="0" applyFont="1" applyFill="1" applyBorder="1" applyAlignment="1">
      <alignment horizontal="left" wrapText="1"/>
    </xf>
    <xf numFmtId="0" fontId="45" fillId="0" borderId="86" xfId="0" applyFont="1" applyFill="1" applyBorder="1" applyAlignment="1">
      <alignment horizontal="left" wrapText="1"/>
    </xf>
    <xf numFmtId="0" fontId="0" fillId="0" borderId="87" xfId="0" applyFill="1" applyBorder="1" applyAlignment="1">
      <alignment horizontal="left" wrapText="1"/>
    </xf>
    <xf numFmtId="0" fontId="45" fillId="0" borderId="88" xfId="0" applyFont="1" applyFill="1" applyBorder="1" applyAlignment="1">
      <alignment horizontal="left" wrapText="1"/>
    </xf>
    <xf numFmtId="0" fontId="0" fillId="33" borderId="78" xfId="0" applyFill="1" applyBorder="1" applyAlignment="1">
      <alignment horizontal="center" wrapText="1"/>
    </xf>
    <xf numFmtId="0" fontId="0" fillId="0" borderId="89" xfId="0" applyFont="1" applyFill="1" applyBorder="1" applyAlignment="1">
      <alignment horizontal="left" wrapText="1"/>
    </xf>
    <xf numFmtId="0" fontId="0" fillId="0" borderId="89" xfId="0" applyFont="1" applyFill="1" applyBorder="1" applyAlignment="1">
      <alignment horizontal="right" wrapText="1"/>
    </xf>
    <xf numFmtId="2" fontId="52" fillId="0" borderId="90" xfId="0" applyNumberFormat="1" applyFont="1" applyBorder="1" applyAlignment="1">
      <alignment/>
    </xf>
    <xf numFmtId="2" fontId="0" fillId="0" borderId="91" xfId="0" applyNumberFormat="1" applyFont="1" applyBorder="1" applyAlignment="1">
      <alignment/>
    </xf>
    <xf numFmtId="2" fontId="4" fillId="0" borderId="90" xfId="0" applyNumberFormat="1" applyFont="1" applyBorder="1" applyAlignment="1">
      <alignment/>
    </xf>
    <xf numFmtId="0" fontId="0" fillId="0" borderId="89" xfId="0" applyFill="1" applyBorder="1" applyAlignment="1">
      <alignment horizontal="left" wrapText="1"/>
    </xf>
    <xf numFmtId="0" fontId="0" fillId="0" borderId="92" xfId="0" applyBorder="1" applyAlignment="1">
      <alignment/>
    </xf>
    <xf numFmtId="2" fontId="0" fillId="0" borderId="92" xfId="0" applyNumberFormat="1" applyBorder="1" applyAlignment="1">
      <alignment/>
    </xf>
    <xf numFmtId="0" fontId="0" fillId="0" borderId="18" xfId="0" applyBorder="1" applyAlignment="1">
      <alignment horizontal="center"/>
    </xf>
    <xf numFmtId="2" fontId="0" fillId="0" borderId="93" xfId="0" applyNumberFormat="1" applyFont="1" applyBorder="1" applyAlignment="1">
      <alignment/>
    </xf>
    <xf numFmtId="2" fontId="0" fillId="0" borderId="94" xfId="0" applyNumberFormat="1" applyFont="1" applyBorder="1" applyAlignment="1">
      <alignment/>
    </xf>
    <xf numFmtId="2" fontId="0" fillId="0" borderId="95" xfId="0" applyNumberFormat="1" applyFont="1" applyBorder="1" applyAlignment="1">
      <alignment/>
    </xf>
    <xf numFmtId="2" fontId="0" fillId="0" borderId="96" xfId="0" applyNumberFormat="1" applyBorder="1" applyAlignment="1">
      <alignment/>
    </xf>
    <xf numFmtId="2" fontId="0" fillId="0" borderId="97" xfId="0" applyNumberFormat="1" applyBorder="1" applyAlignment="1">
      <alignment/>
    </xf>
    <xf numFmtId="0" fontId="49" fillId="0" borderId="0" xfId="0" applyFont="1" applyBorder="1" applyAlignment="1">
      <alignment wrapText="1"/>
    </xf>
    <xf numFmtId="2" fontId="0" fillId="0" borderId="69" xfId="0" applyNumberFormat="1" applyFont="1" applyFill="1" applyBorder="1" applyAlignment="1">
      <alignment/>
    </xf>
    <xf numFmtId="2" fontId="0" fillId="0" borderId="70" xfId="0" applyNumberFormat="1" applyFont="1" applyFill="1" applyBorder="1" applyAlignment="1">
      <alignment/>
    </xf>
    <xf numFmtId="2" fontId="0" fillId="0" borderId="45" xfId="0" applyNumberFormat="1" applyFont="1" applyFill="1" applyBorder="1" applyAlignment="1">
      <alignment/>
    </xf>
    <xf numFmtId="2" fontId="0" fillId="0" borderId="98" xfId="0" applyNumberFormat="1" applyFont="1" applyFill="1" applyBorder="1" applyAlignment="1">
      <alignment/>
    </xf>
    <xf numFmtId="2" fontId="0" fillId="0" borderId="99" xfId="0" applyNumberFormat="1" applyFont="1" applyFill="1" applyBorder="1" applyAlignment="1">
      <alignment/>
    </xf>
    <xf numFmtId="2" fontId="0" fillId="0" borderId="100" xfId="0" applyNumberFormat="1" applyFont="1" applyFill="1" applyBorder="1" applyAlignment="1">
      <alignment/>
    </xf>
    <xf numFmtId="0" fontId="0" fillId="0" borderId="101" xfId="0" applyBorder="1" applyAlignment="1">
      <alignment/>
    </xf>
    <xf numFmtId="0" fontId="0" fillId="0" borderId="102" xfId="0" applyBorder="1" applyAlignment="1">
      <alignment/>
    </xf>
    <xf numFmtId="0" fontId="0" fillId="0" borderId="103" xfId="0" applyBorder="1" applyAlignment="1">
      <alignment/>
    </xf>
    <xf numFmtId="0" fontId="0" fillId="0" borderId="104" xfId="0" applyBorder="1" applyAlignment="1">
      <alignment/>
    </xf>
    <xf numFmtId="0" fontId="0" fillId="0" borderId="15" xfId="0" applyBorder="1" applyAlignment="1">
      <alignment horizontal="center"/>
    </xf>
    <xf numFmtId="0" fontId="0" fillId="0" borderId="15" xfId="0" applyBorder="1" applyAlignment="1">
      <alignment horizontal="center" wrapText="1"/>
    </xf>
    <xf numFmtId="0" fontId="0" fillId="0" borderId="21" xfId="0" applyBorder="1" applyAlignment="1">
      <alignment horizontal="center" wrapText="1"/>
    </xf>
    <xf numFmtId="0" fontId="0" fillId="0" borderId="105" xfId="0" applyFill="1" applyBorder="1" applyAlignment="1">
      <alignment horizontal="center" vertical="center" wrapText="1"/>
    </xf>
    <xf numFmtId="0" fontId="45" fillId="0" borderId="106" xfId="0" applyFont="1" applyFill="1" applyBorder="1" applyAlignment="1">
      <alignment horizontal="left" wrapText="1"/>
    </xf>
    <xf numFmtId="0" fontId="45" fillId="0" borderId="107" xfId="0" applyFont="1" applyFill="1" applyBorder="1" applyAlignment="1">
      <alignment horizontal="left" wrapText="1"/>
    </xf>
    <xf numFmtId="0" fontId="45" fillId="0" borderId="108" xfId="0" applyFont="1" applyFill="1" applyBorder="1" applyAlignment="1">
      <alignment horizontal="left" wrapText="1"/>
    </xf>
    <xf numFmtId="0" fontId="45" fillId="0" borderId="109" xfId="0" applyFont="1" applyFill="1" applyBorder="1" applyAlignment="1">
      <alignment horizontal="center" vertical="center" wrapText="1"/>
    </xf>
    <xf numFmtId="0" fontId="45" fillId="0" borderId="110" xfId="0" applyFont="1" applyFill="1" applyBorder="1" applyAlignment="1">
      <alignment horizontal="center" vertical="center" wrapText="1"/>
    </xf>
    <xf numFmtId="0" fontId="45" fillId="0" borderId="111" xfId="0" applyFont="1" applyFill="1" applyBorder="1" applyAlignment="1">
      <alignment horizontal="center" vertical="center" wrapText="1"/>
    </xf>
    <xf numFmtId="2" fontId="45" fillId="0" borderId="112" xfId="0" applyNumberFormat="1" applyFont="1" applyFill="1" applyBorder="1" applyAlignment="1">
      <alignment horizontal="center" vertical="center" wrapText="1"/>
    </xf>
    <xf numFmtId="2" fontId="45" fillId="0" borderId="113" xfId="0" applyNumberFormat="1" applyFont="1" applyFill="1" applyBorder="1" applyAlignment="1">
      <alignment horizontal="center" vertical="center" wrapText="1"/>
    </xf>
    <xf numFmtId="2" fontId="45" fillId="0" borderId="114" xfId="0" applyNumberFormat="1" applyFont="1" applyFill="1" applyBorder="1" applyAlignment="1">
      <alignment horizontal="center" vertical="center" wrapText="1"/>
    </xf>
    <xf numFmtId="0" fontId="0" fillId="0" borderId="79" xfId="0" applyFill="1" applyBorder="1" applyAlignment="1">
      <alignment horizontal="center" vertical="center" wrapText="1"/>
    </xf>
    <xf numFmtId="0" fontId="0" fillId="0" borderId="36" xfId="0" applyFill="1" applyBorder="1" applyAlignment="1">
      <alignment horizontal="left" wrapText="1"/>
    </xf>
    <xf numFmtId="1" fontId="0" fillId="0" borderId="37" xfId="0" applyNumberFormat="1" applyFill="1" applyBorder="1" applyAlignment="1">
      <alignment horizontal="center" wrapText="1"/>
    </xf>
    <xf numFmtId="0" fontId="0" fillId="0" borderId="61" xfId="0" applyFill="1" applyBorder="1" applyAlignment="1">
      <alignment horizontal="left" wrapText="1"/>
    </xf>
    <xf numFmtId="0" fontId="0" fillId="0" borderId="61" xfId="0" applyFill="1" applyBorder="1" applyAlignment="1">
      <alignment horizontal="center" wrapText="1"/>
    </xf>
    <xf numFmtId="0" fontId="0" fillId="33" borderId="115" xfId="0" applyFill="1" applyBorder="1" applyAlignment="1">
      <alignment horizontal="center" wrapText="1"/>
    </xf>
    <xf numFmtId="164" fontId="0" fillId="0" borderId="61" xfId="0" applyNumberFormat="1" applyFill="1" applyBorder="1" applyAlignment="1">
      <alignment horizontal="center" wrapText="1"/>
    </xf>
    <xf numFmtId="0" fontId="0" fillId="33" borderId="116" xfId="0" applyFill="1" applyBorder="1" applyAlignment="1">
      <alignment horizontal="center" wrapText="1"/>
    </xf>
    <xf numFmtId="0" fontId="0" fillId="33" borderId="0" xfId="0" applyFill="1" applyBorder="1" applyAlignment="1">
      <alignment horizontal="center" wrapText="1"/>
    </xf>
    <xf numFmtId="0" fontId="0" fillId="33" borderId="117" xfId="0" applyFill="1" applyBorder="1" applyAlignment="1">
      <alignment horizontal="center" wrapText="1"/>
    </xf>
    <xf numFmtId="0" fontId="0" fillId="33" borderId="118" xfId="0" applyFill="1" applyBorder="1" applyAlignment="1">
      <alignment horizontal="center" wrapText="1"/>
    </xf>
    <xf numFmtId="3" fontId="0" fillId="0" borderId="37" xfId="0" applyNumberFormat="1" applyFill="1" applyBorder="1" applyAlignment="1">
      <alignment horizontal="center" wrapText="1"/>
    </xf>
    <xf numFmtId="3" fontId="0" fillId="0" borderId="49" xfId="0" applyNumberFormat="1" applyFill="1" applyBorder="1" applyAlignment="1">
      <alignment horizontal="center" wrapText="1"/>
    </xf>
    <xf numFmtId="3" fontId="0" fillId="0" borderId="0" xfId="0" applyNumberFormat="1" applyFill="1" applyAlignment="1">
      <alignment/>
    </xf>
    <xf numFmtId="0" fontId="0" fillId="0" borderId="0" xfId="0" applyFill="1" applyBorder="1" applyAlignment="1">
      <alignment horizontal="left"/>
    </xf>
    <xf numFmtId="0" fontId="0" fillId="0" borderId="0" xfId="0" applyFill="1" applyBorder="1" applyAlignment="1">
      <alignment horizontal="center"/>
    </xf>
    <xf numFmtId="0" fontId="0" fillId="0" borderId="0" xfId="0" applyFill="1" applyAlignment="1">
      <alignment/>
    </xf>
    <xf numFmtId="0" fontId="0" fillId="0" borderId="37" xfId="0" applyNumberFormat="1" applyFill="1" applyBorder="1" applyAlignment="1">
      <alignment horizontal="center" wrapText="1"/>
    </xf>
    <xf numFmtId="0" fontId="53" fillId="0" borderId="0" xfId="0" applyFont="1" applyFill="1" applyBorder="1" applyAlignment="1">
      <alignment horizontal="left"/>
    </xf>
    <xf numFmtId="3" fontId="0" fillId="0" borderId="119" xfId="0" applyNumberFormat="1" applyFill="1" applyBorder="1" applyAlignment="1">
      <alignment horizontal="center" wrapText="1"/>
    </xf>
    <xf numFmtId="0" fontId="48" fillId="0" borderId="0" xfId="0" applyFont="1" applyAlignment="1">
      <alignment horizontal="center"/>
    </xf>
    <xf numFmtId="0" fontId="49" fillId="0" borderId="0" xfId="0" applyFont="1" applyBorder="1" applyAlignment="1">
      <alignment horizontal="center" wrapText="1"/>
    </xf>
    <xf numFmtId="0" fontId="39" fillId="0" borderId="0" xfId="52" applyAlignment="1" applyProtection="1">
      <alignment horizontal="center"/>
      <protection/>
    </xf>
    <xf numFmtId="2" fontId="45" fillId="0" borderId="120" xfId="0" applyNumberFormat="1" applyFont="1" applyBorder="1" applyAlignment="1">
      <alignment horizontal="center"/>
    </xf>
    <xf numFmtId="2" fontId="45" fillId="0" borderId="121" xfId="0" applyNumberFormat="1" applyFont="1" applyBorder="1" applyAlignment="1">
      <alignment horizontal="center"/>
    </xf>
    <xf numFmtId="2" fontId="45" fillId="0" borderId="122" xfId="0" applyNumberFormat="1" applyFont="1" applyBorder="1" applyAlignment="1">
      <alignment horizontal="center"/>
    </xf>
    <xf numFmtId="2" fontId="45" fillId="0" borderId="123" xfId="0" applyNumberFormat="1" applyFont="1" applyBorder="1" applyAlignment="1">
      <alignment horizontal="center"/>
    </xf>
    <xf numFmtId="0" fontId="45" fillId="0" borderId="123" xfId="0" applyFont="1" applyBorder="1" applyAlignment="1">
      <alignment horizontal="center" vertical="center"/>
    </xf>
    <xf numFmtId="0" fontId="45" fillId="0" borderId="97" xfId="0" applyFont="1" applyBorder="1" applyAlignment="1">
      <alignment horizontal="center" vertical="center"/>
    </xf>
    <xf numFmtId="0" fontId="0" fillId="0" borderId="0" xfId="0" applyAlignment="1">
      <alignment horizontal="left" wrapText="1"/>
    </xf>
    <xf numFmtId="0" fontId="0" fillId="0" borderId="0" xfId="0" applyFont="1" applyAlignment="1">
      <alignment horizontal="left" wrapText="1"/>
    </xf>
    <xf numFmtId="0" fontId="0" fillId="0" borderId="124" xfId="0" applyFill="1" applyBorder="1" applyAlignment="1">
      <alignment horizontal="center"/>
    </xf>
    <xf numFmtId="0" fontId="0" fillId="0" borderId="125" xfId="0" applyFill="1" applyBorder="1" applyAlignment="1">
      <alignment horizontal="center"/>
    </xf>
    <xf numFmtId="0" fontId="0" fillId="0" borderId="126" xfId="0" applyFill="1" applyBorder="1" applyAlignment="1">
      <alignment horizontal="center" wrapText="1"/>
    </xf>
    <xf numFmtId="0" fontId="0" fillId="0" borderId="127" xfId="0" applyFill="1" applyBorder="1" applyAlignment="1">
      <alignment horizontal="center" wrapText="1"/>
    </xf>
    <xf numFmtId="0" fontId="0" fillId="0" borderId="128" xfId="0" applyFill="1" applyBorder="1" applyAlignment="1">
      <alignment horizontal="center" wrapText="1"/>
    </xf>
    <xf numFmtId="0" fontId="0" fillId="0" borderId="54" xfId="0" applyFill="1" applyBorder="1" applyAlignment="1">
      <alignment horizontal="center" wrapText="1"/>
    </xf>
    <xf numFmtId="3" fontId="0" fillId="0" borderId="129" xfId="0" applyNumberFormat="1" applyFill="1" applyBorder="1" applyAlignment="1">
      <alignment horizontal="center" vertical="center" wrapText="1"/>
    </xf>
    <xf numFmtId="3" fontId="0" fillId="0" borderId="130" xfId="0" applyNumberFormat="1" applyFill="1" applyBorder="1" applyAlignment="1">
      <alignment horizontal="center" vertical="center" wrapText="1"/>
    </xf>
    <xf numFmtId="3" fontId="0" fillId="0" borderId="119" xfId="0" applyNumberFormat="1" applyFill="1" applyBorder="1" applyAlignment="1">
      <alignment horizontal="center" vertical="center" wrapText="1"/>
    </xf>
    <xf numFmtId="0" fontId="0" fillId="0" borderId="131" xfId="0" applyFill="1" applyBorder="1" applyAlignment="1">
      <alignment horizontal="center" wrapText="1"/>
    </xf>
    <xf numFmtId="0" fontId="0" fillId="0" borderId="129" xfId="0" applyFill="1" applyBorder="1" applyAlignment="1">
      <alignment horizontal="center" vertical="center" wrapText="1"/>
    </xf>
    <xf numFmtId="0" fontId="0" fillId="0" borderId="130" xfId="0" applyFill="1" applyBorder="1" applyAlignment="1">
      <alignment horizontal="center" vertical="center" wrapText="1"/>
    </xf>
    <xf numFmtId="0" fontId="0" fillId="0" borderId="119" xfId="0" applyFill="1" applyBorder="1" applyAlignment="1">
      <alignment horizontal="center" vertical="center" wrapText="1"/>
    </xf>
    <xf numFmtId="0" fontId="45" fillId="0" borderId="80" xfId="0" applyFont="1" applyFill="1" applyBorder="1" applyAlignment="1">
      <alignment horizontal="center" vertical="center" wrapText="1"/>
    </xf>
    <xf numFmtId="0" fontId="45" fillId="0" borderId="121" xfId="0" applyFont="1" applyFill="1" applyBorder="1" applyAlignment="1">
      <alignment horizontal="center" vertical="center" wrapText="1"/>
    </xf>
    <xf numFmtId="0" fontId="45" fillId="0" borderId="132" xfId="0" applyFont="1" applyFill="1" applyBorder="1" applyAlignment="1">
      <alignment horizontal="center" vertical="center" wrapText="1"/>
    </xf>
    <xf numFmtId="0" fontId="45" fillId="0" borderId="4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133" xfId="0" applyFont="1" applyFill="1" applyBorder="1" applyAlignment="1">
      <alignment horizontal="center" vertical="center" wrapText="1"/>
    </xf>
    <xf numFmtId="0" fontId="0" fillId="0" borderId="134" xfId="0" applyFill="1" applyBorder="1" applyAlignment="1">
      <alignment horizontal="center" wrapText="1"/>
    </xf>
    <xf numFmtId="0" fontId="0" fillId="0" borderId="135" xfId="0" applyFill="1" applyBorder="1" applyAlignment="1">
      <alignment horizontal="center" wrapText="1"/>
    </xf>
    <xf numFmtId="0" fontId="54" fillId="0" borderId="81" xfId="0" applyFont="1" applyFill="1" applyBorder="1" applyAlignment="1">
      <alignment horizontal="center" vertical="center" wrapText="1"/>
    </xf>
    <xf numFmtId="0" fontId="54" fillId="0" borderId="136" xfId="0" applyFont="1" applyFill="1" applyBorder="1" applyAlignment="1">
      <alignment horizontal="center" vertical="center" wrapText="1"/>
    </xf>
    <xf numFmtId="0" fontId="54" fillId="0" borderId="137" xfId="0" applyFont="1" applyFill="1" applyBorder="1" applyAlignment="1">
      <alignment horizontal="center" vertical="center" wrapText="1"/>
    </xf>
    <xf numFmtId="3" fontId="0" fillId="0" borderId="138" xfId="0" applyNumberFormat="1" applyFill="1" applyBorder="1" applyAlignment="1">
      <alignment horizontal="center" wrapText="1"/>
    </xf>
    <xf numFmtId="1" fontId="0" fillId="0" borderId="114" xfId="0" applyNumberFormat="1" applyFill="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umboldt.edu/cgi-bin/cgiwrap/anstud/filter.pl?relevant=degs_maj_both_ay.ou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99"/>
  <sheetViews>
    <sheetView zoomScalePageLayoutView="0" workbookViewId="0" topLeftCell="A1">
      <selection activeCell="I32" sqref="I32"/>
    </sheetView>
  </sheetViews>
  <sheetFormatPr defaultColWidth="9.140625" defaultRowHeight="12.75"/>
  <cols>
    <col min="1" max="1" width="6.28125" style="0" bestFit="1" customWidth="1"/>
    <col min="2" max="2" width="7.421875" style="0" bestFit="1" customWidth="1"/>
    <col min="3" max="3" width="34.7109375" style="0" bestFit="1" customWidth="1"/>
    <col min="4" max="7" width="8.7109375" style="0" bestFit="1" customWidth="1"/>
    <col min="8" max="8" width="7.421875" style="0" bestFit="1" customWidth="1"/>
    <col min="9" max="9" width="5.28125" style="0" bestFit="1" customWidth="1"/>
    <col min="10" max="10" width="10.421875" style="0" customWidth="1"/>
    <col min="11" max="11" width="9.140625" style="0" customWidth="1"/>
  </cols>
  <sheetData>
    <row r="1" spans="1:13" s="16" customFormat="1" ht="15.75">
      <c r="A1" s="187" t="s">
        <v>230</v>
      </c>
      <c r="B1" s="187"/>
      <c r="C1" s="187"/>
      <c r="D1" s="187"/>
      <c r="E1" s="187"/>
      <c r="F1" s="187"/>
      <c r="G1" s="187"/>
      <c r="H1" s="187"/>
      <c r="I1" s="187"/>
      <c r="J1" s="187"/>
      <c r="K1" s="187"/>
      <c r="L1" s="21"/>
      <c r="M1" s="21"/>
    </row>
    <row r="2" spans="1:12" s="16" customFormat="1" ht="15.75" customHeight="1">
      <c r="A2" s="188" t="s">
        <v>232</v>
      </c>
      <c r="B2" s="188"/>
      <c r="C2" s="188"/>
      <c r="D2" s="188"/>
      <c r="E2" s="188"/>
      <c r="F2" s="188"/>
      <c r="G2" s="188"/>
      <c r="H2" s="188"/>
      <c r="I2" s="188"/>
      <c r="J2" s="188"/>
      <c r="K2" s="188"/>
      <c r="L2" s="143"/>
    </row>
    <row r="3" spans="1:12" s="16" customFormat="1" ht="15.75">
      <c r="A3" s="23" t="s">
        <v>233</v>
      </c>
      <c r="B3" s="24"/>
      <c r="C3" s="189" t="s">
        <v>234</v>
      </c>
      <c r="D3" s="189"/>
      <c r="E3" s="189"/>
      <c r="F3" s="189"/>
      <c r="G3" s="189"/>
      <c r="H3" s="189"/>
      <c r="I3" s="189"/>
      <c r="J3" s="189"/>
      <c r="K3" s="189"/>
      <c r="L3" s="25"/>
    </row>
    <row r="4" spans="1:11" ht="13.5" thickBot="1">
      <c r="A4" s="16"/>
      <c r="B4" s="16"/>
      <c r="C4" s="16"/>
      <c r="D4" s="16"/>
      <c r="E4" s="16"/>
      <c r="F4" s="16"/>
      <c r="G4" s="16"/>
      <c r="H4" s="16"/>
      <c r="I4" s="16"/>
      <c r="J4" s="16"/>
      <c r="K4" s="16"/>
    </row>
    <row r="5" spans="1:11" ht="27" customHeight="1" thickBot="1">
      <c r="A5" s="26" t="s">
        <v>0</v>
      </c>
      <c r="B5" s="13" t="s">
        <v>179</v>
      </c>
      <c r="C5" s="13" t="s">
        <v>1</v>
      </c>
      <c r="D5" s="13" t="s">
        <v>180</v>
      </c>
      <c r="E5" s="13" t="s">
        <v>181</v>
      </c>
      <c r="F5" s="13" t="s">
        <v>182</v>
      </c>
      <c r="G5" s="13" t="s">
        <v>183</v>
      </c>
      <c r="H5" s="13" t="s">
        <v>184</v>
      </c>
      <c r="I5" s="154" t="s">
        <v>236</v>
      </c>
      <c r="J5" s="155" t="s">
        <v>242</v>
      </c>
      <c r="K5" s="156" t="s">
        <v>239</v>
      </c>
    </row>
    <row r="6" spans="1:11" ht="12.75">
      <c r="A6" s="28" t="s">
        <v>90</v>
      </c>
      <c r="B6" s="14" t="s">
        <v>111</v>
      </c>
      <c r="C6" s="14" t="s">
        <v>112</v>
      </c>
      <c r="D6" s="14">
        <v>92</v>
      </c>
      <c r="E6" s="14">
        <v>93</v>
      </c>
      <c r="F6" s="14">
        <v>72</v>
      </c>
      <c r="G6" s="14">
        <v>55</v>
      </c>
      <c r="H6" s="152">
        <v>78</v>
      </c>
      <c r="I6" s="153">
        <f aca="true" t="shared" si="0" ref="I6:I35">RANK(H6,$H$6:$H$35)</f>
        <v>1</v>
      </c>
      <c r="J6" s="14">
        <f aca="true" t="shared" si="1" ref="J6:J35">(COUNT($H$6:$H$35)+1-RANK(H6,$H$6:$H$35,0)-RANK(H6,$H$6:$H$35,1))/2</f>
        <v>0</v>
      </c>
      <c r="K6" s="29">
        <f aca="true" t="shared" si="2" ref="K6:K35">J6+I6</f>
        <v>1</v>
      </c>
    </row>
    <row r="7" spans="1:11" ht="13.5">
      <c r="A7" s="30" t="s">
        <v>90</v>
      </c>
      <c r="B7" s="20" t="s">
        <v>229</v>
      </c>
      <c r="C7" s="17" t="s">
        <v>216</v>
      </c>
      <c r="D7" s="17">
        <v>89</v>
      </c>
      <c r="E7" s="17">
        <v>56</v>
      </c>
      <c r="F7" s="17">
        <v>62</v>
      </c>
      <c r="G7" s="17">
        <v>43</v>
      </c>
      <c r="H7" s="18">
        <v>62.5</v>
      </c>
      <c r="I7" s="12">
        <f t="shared" si="0"/>
        <v>2</v>
      </c>
      <c r="J7" s="17">
        <f t="shared" si="1"/>
        <v>0</v>
      </c>
      <c r="K7" s="36">
        <f t="shared" si="2"/>
        <v>2</v>
      </c>
    </row>
    <row r="8" spans="1:11" ht="13.5">
      <c r="A8" s="30" t="s">
        <v>90</v>
      </c>
      <c r="B8" s="20" t="s">
        <v>229</v>
      </c>
      <c r="C8" s="17" t="s">
        <v>193</v>
      </c>
      <c r="D8" s="17">
        <v>25</v>
      </c>
      <c r="E8" s="17">
        <v>47</v>
      </c>
      <c r="F8" s="17">
        <v>14</v>
      </c>
      <c r="G8" s="17">
        <v>43</v>
      </c>
      <c r="H8" s="18">
        <v>32.25</v>
      </c>
      <c r="I8" s="12">
        <f t="shared" si="0"/>
        <v>3</v>
      </c>
      <c r="J8" s="17">
        <f t="shared" si="1"/>
        <v>0</v>
      </c>
      <c r="K8" s="36">
        <f t="shared" si="2"/>
        <v>3</v>
      </c>
    </row>
    <row r="9" spans="1:11" ht="12.75">
      <c r="A9" s="30" t="s">
        <v>138</v>
      </c>
      <c r="B9" s="17" t="s">
        <v>139</v>
      </c>
      <c r="C9" s="17" t="s">
        <v>140</v>
      </c>
      <c r="D9" s="17">
        <v>29</v>
      </c>
      <c r="E9" s="17">
        <v>28</v>
      </c>
      <c r="F9" s="17">
        <v>36</v>
      </c>
      <c r="G9" s="17">
        <v>32</v>
      </c>
      <c r="H9" s="18">
        <v>31.25</v>
      </c>
      <c r="I9" s="12">
        <f t="shared" si="0"/>
        <v>4</v>
      </c>
      <c r="J9" s="17">
        <f t="shared" si="1"/>
        <v>0</v>
      </c>
      <c r="K9" s="36">
        <f t="shared" si="2"/>
        <v>4</v>
      </c>
    </row>
    <row r="10" spans="1:11" ht="13.5">
      <c r="A10" s="30" t="s">
        <v>90</v>
      </c>
      <c r="B10" s="20" t="s">
        <v>229</v>
      </c>
      <c r="C10" s="17" t="s">
        <v>217</v>
      </c>
      <c r="D10" s="17">
        <v>18</v>
      </c>
      <c r="E10" s="17">
        <v>18</v>
      </c>
      <c r="F10" s="17">
        <v>18</v>
      </c>
      <c r="G10" s="17">
        <v>20</v>
      </c>
      <c r="H10" s="18">
        <v>18.5</v>
      </c>
      <c r="I10" s="12">
        <f t="shared" si="0"/>
        <v>5</v>
      </c>
      <c r="J10" s="17">
        <f t="shared" si="1"/>
        <v>0</v>
      </c>
      <c r="K10" s="36">
        <f t="shared" si="2"/>
        <v>5</v>
      </c>
    </row>
    <row r="11" spans="1:11" ht="12.75">
      <c r="A11" s="30" t="s">
        <v>83</v>
      </c>
      <c r="B11" s="17" t="s">
        <v>85</v>
      </c>
      <c r="C11" s="17" t="s">
        <v>86</v>
      </c>
      <c r="D11" s="17">
        <v>16</v>
      </c>
      <c r="E11" s="17">
        <v>17</v>
      </c>
      <c r="F11" s="17">
        <v>19</v>
      </c>
      <c r="G11" s="17">
        <v>20</v>
      </c>
      <c r="H11" s="18">
        <v>18</v>
      </c>
      <c r="I11" s="12">
        <f t="shared" si="0"/>
        <v>6</v>
      </c>
      <c r="J11" s="17">
        <f t="shared" si="1"/>
        <v>0</v>
      </c>
      <c r="K11" s="36">
        <f t="shared" si="2"/>
        <v>6</v>
      </c>
    </row>
    <row r="12" spans="1:11" ht="12.75">
      <c r="A12" s="30" t="s">
        <v>61</v>
      </c>
      <c r="B12" s="17" t="s">
        <v>70</v>
      </c>
      <c r="C12" s="17" t="s">
        <v>71</v>
      </c>
      <c r="D12" s="17">
        <v>17</v>
      </c>
      <c r="E12" s="17">
        <v>12</v>
      </c>
      <c r="F12" s="17">
        <v>15</v>
      </c>
      <c r="G12" s="17">
        <v>7</v>
      </c>
      <c r="H12" s="18">
        <v>12.75</v>
      </c>
      <c r="I12" s="12">
        <f t="shared" si="0"/>
        <v>7</v>
      </c>
      <c r="J12" s="17">
        <f t="shared" si="1"/>
        <v>0</v>
      </c>
      <c r="K12" s="36">
        <f t="shared" si="2"/>
        <v>7</v>
      </c>
    </row>
    <row r="13" spans="1:11" ht="12.75">
      <c r="A13" s="30" t="s">
        <v>10</v>
      </c>
      <c r="B13" s="17" t="s">
        <v>12</v>
      </c>
      <c r="C13" s="17" t="s">
        <v>13</v>
      </c>
      <c r="D13" s="17">
        <v>25</v>
      </c>
      <c r="E13" s="17">
        <v>11</v>
      </c>
      <c r="F13" s="17">
        <v>5</v>
      </c>
      <c r="G13" s="17">
        <v>6</v>
      </c>
      <c r="H13" s="18">
        <v>11.75</v>
      </c>
      <c r="I13" s="12">
        <f t="shared" si="0"/>
        <v>8</v>
      </c>
      <c r="J13" s="17">
        <f t="shared" si="1"/>
        <v>0</v>
      </c>
      <c r="K13" s="36">
        <f t="shared" si="2"/>
        <v>8</v>
      </c>
    </row>
    <row r="14" spans="1:11" ht="12.75">
      <c r="A14" s="30" t="s">
        <v>30</v>
      </c>
      <c r="B14" s="17" t="s">
        <v>31</v>
      </c>
      <c r="C14" s="17" t="s">
        <v>32</v>
      </c>
      <c r="D14" s="17">
        <v>13</v>
      </c>
      <c r="E14" s="17">
        <v>10</v>
      </c>
      <c r="F14" s="17">
        <v>12</v>
      </c>
      <c r="G14" s="17">
        <v>9</v>
      </c>
      <c r="H14" s="18">
        <f>AVERAGE(D14:G14)</f>
        <v>11</v>
      </c>
      <c r="I14" s="12">
        <f t="shared" si="0"/>
        <v>9</v>
      </c>
      <c r="J14" s="17">
        <f t="shared" si="1"/>
        <v>0</v>
      </c>
      <c r="K14" s="36">
        <f t="shared" si="2"/>
        <v>9</v>
      </c>
    </row>
    <row r="15" spans="1:11" ht="12.75">
      <c r="A15" s="30" t="s">
        <v>90</v>
      </c>
      <c r="B15" s="17" t="s">
        <v>90</v>
      </c>
      <c r="C15" s="17" t="s">
        <v>131</v>
      </c>
      <c r="D15" s="17">
        <v>7</v>
      </c>
      <c r="E15" s="17">
        <v>8</v>
      </c>
      <c r="F15" s="17">
        <v>12</v>
      </c>
      <c r="G15" s="17">
        <v>10</v>
      </c>
      <c r="H15" s="18">
        <f>AVERAGE(D15:G15)</f>
        <v>9.25</v>
      </c>
      <c r="I15" s="12">
        <f t="shared" si="0"/>
        <v>10</v>
      </c>
      <c r="J15" s="17">
        <f t="shared" si="1"/>
        <v>0</v>
      </c>
      <c r="K15" s="36">
        <f t="shared" si="2"/>
        <v>10</v>
      </c>
    </row>
    <row r="16" spans="1:11" ht="12.75">
      <c r="A16" s="30" t="s">
        <v>6</v>
      </c>
      <c r="B16" s="17" t="s">
        <v>157</v>
      </c>
      <c r="C16" s="17" t="s">
        <v>156</v>
      </c>
      <c r="D16" s="17">
        <v>9</v>
      </c>
      <c r="E16" s="17">
        <v>6</v>
      </c>
      <c r="F16" s="17">
        <v>6</v>
      </c>
      <c r="G16" s="17">
        <v>11</v>
      </c>
      <c r="H16" s="18">
        <v>8</v>
      </c>
      <c r="I16" s="12">
        <f t="shared" si="0"/>
        <v>11</v>
      </c>
      <c r="J16" s="17">
        <f t="shared" si="1"/>
        <v>0.5</v>
      </c>
      <c r="K16" s="36">
        <f t="shared" si="2"/>
        <v>11.5</v>
      </c>
    </row>
    <row r="17" spans="1:11" ht="12.75">
      <c r="A17" s="30" t="s">
        <v>20</v>
      </c>
      <c r="B17" s="17" t="s">
        <v>22</v>
      </c>
      <c r="C17" s="17" t="s">
        <v>23</v>
      </c>
      <c r="D17" s="17">
        <v>8</v>
      </c>
      <c r="E17" s="17">
        <v>5</v>
      </c>
      <c r="F17" s="17">
        <v>12</v>
      </c>
      <c r="G17" s="17">
        <v>7</v>
      </c>
      <c r="H17" s="18">
        <v>8</v>
      </c>
      <c r="I17" s="12">
        <f t="shared" si="0"/>
        <v>11</v>
      </c>
      <c r="J17" s="17">
        <f t="shared" si="1"/>
        <v>0.5</v>
      </c>
      <c r="K17" s="36">
        <f t="shared" si="2"/>
        <v>11.5</v>
      </c>
    </row>
    <row r="18" spans="1:11" ht="12.75">
      <c r="A18" s="30" t="s">
        <v>76</v>
      </c>
      <c r="B18" s="17" t="s">
        <v>164</v>
      </c>
      <c r="C18" s="17" t="s">
        <v>163</v>
      </c>
      <c r="D18" s="17">
        <v>11</v>
      </c>
      <c r="E18" s="17">
        <v>8</v>
      </c>
      <c r="F18" s="17">
        <v>6</v>
      </c>
      <c r="G18" s="17">
        <v>3</v>
      </c>
      <c r="H18" s="18">
        <v>7</v>
      </c>
      <c r="I18" s="12">
        <f t="shared" si="0"/>
        <v>13</v>
      </c>
      <c r="J18" s="17">
        <f t="shared" si="1"/>
        <v>0</v>
      </c>
      <c r="K18" s="36">
        <f t="shared" si="2"/>
        <v>13</v>
      </c>
    </row>
    <row r="19" spans="1:11" ht="12.75">
      <c r="A19" s="30" t="s">
        <v>61</v>
      </c>
      <c r="B19" s="17" t="s">
        <v>62</v>
      </c>
      <c r="C19" s="17" t="s">
        <v>63</v>
      </c>
      <c r="D19" s="17">
        <v>5</v>
      </c>
      <c r="E19" s="17">
        <v>8</v>
      </c>
      <c r="F19" s="17">
        <v>7</v>
      </c>
      <c r="G19" s="17">
        <v>7</v>
      </c>
      <c r="H19" s="18">
        <v>6.75</v>
      </c>
      <c r="I19" s="12">
        <f t="shared" si="0"/>
        <v>14</v>
      </c>
      <c r="J19" s="17">
        <f t="shared" si="1"/>
        <v>0.5</v>
      </c>
      <c r="K19" s="36">
        <f t="shared" si="2"/>
        <v>14.5</v>
      </c>
    </row>
    <row r="20" spans="1:11" ht="13.5">
      <c r="A20" s="30" t="s">
        <v>76</v>
      </c>
      <c r="B20" s="20" t="s">
        <v>229</v>
      </c>
      <c r="C20" s="17" t="s">
        <v>221</v>
      </c>
      <c r="D20" s="17">
        <v>5</v>
      </c>
      <c r="E20" s="17">
        <v>6</v>
      </c>
      <c r="F20" s="17">
        <v>6.5</v>
      </c>
      <c r="G20" s="17">
        <v>9.5</v>
      </c>
      <c r="H20" s="18">
        <v>6.75</v>
      </c>
      <c r="I20" s="12">
        <f t="shared" si="0"/>
        <v>14</v>
      </c>
      <c r="J20" s="17">
        <f t="shared" si="1"/>
        <v>0.5</v>
      </c>
      <c r="K20" s="36">
        <f t="shared" si="2"/>
        <v>14.5</v>
      </c>
    </row>
    <row r="21" spans="1:11" ht="12.75">
      <c r="A21" s="30" t="s">
        <v>61</v>
      </c>
      <c r="B21" s="17" t="s">
        <v>66</v>
      </c>
      <c r="C21" s="17" t="s">
        <v>67</v>
      </c>
      <c r="D21" s="17">
        <v>5</v>
      </c>
      <c r="E21" s="17">
        <v>4</v>
      </c>
      <c r="F21" s="17">
        <v>11</v>
      </c>
      <c r="G21" s="17">
        <v>3</v>
      </c>
      <c r="H21" s="18">
        <v>5.75</v>
      </c>
      <c r="I21" s="12">
        <f t="shared" si="0"/>
        <v>16</v>
      </c>
      <c r="J21" s="17">
        <f t="shared" si="1"/>
        <v>0</v>
      </c>
      <c r="K21" s="36">
        <f t="shared" si="2"/>
        <v>16</v>
      </c>
    </row>
    <row r="22" spans="1:11" ht="12.75">
      <c r="A22" s="30" t="s">
        <v>132</v>
      </c>
      <c r="B22" s="17" t="s">
        <v>135</v>
      </c>
      <c r="C22" s="17" t="s">
        <v>136</v>
      </c>
      <c r="D22" s="17">
        <v>5</v>
      </c>
      <c r="E22" s="17">
        <v>3</v>
      </c>
      <c r="F22" s="17">
        <v>7</v>
      </c>
      <c r="G22" s="17">
        <v>4</v>
      </c>
      <c r="H22" s="18">
        <v>4.75</v>
      </c>
      <c r="I22" s="12">
        <f t="shared" si="0"/>
        <v>17</v>
      </c>
      <c r="J22" s="17">
        <f t="shared" si="1"/>
        <v>0.5</v>
      </c>
      <c r="K22" s="36">
        <f t="shared" si="2"/>
        <v>17.5</v>
      </c>
    </row>
    <row r="23" spans="1:11" s="7" customFormat="1" ht="12.75">
      <c r="A23" s="30" t="s">
        <v>57</v>
      </c>
      <c r="B23" s="17" t="s">
        <v>58</v>
      </c>
      <c r="C23" s="17" t="s">
        <v>59</v>
      </c>
      <c r="D23" s="17">
        <v>6</v>
      </c>
      <c r="E23" s="17">
        <v>4</v>
      </c>
      <c r="F23" s="17">
        <v>4</v>
      </c>
      <c r="G23" s="17">
        <v>5</v>
      </c>
      <c r="H23" s="18">
        <v>4.75</v>
      </c>
      <c r="I23" s="12">
        <f t="shared" si="0"/>
        <v>17</v>
      </c>
      <c r="J23" s="17">
        <f t="shared" si="1"/>
        <v>0.5</v>
      </c>
      <c r="K23" s="36">
        <f t="shared" si="2"/>
        <v>17.5</v>
      </c>
    </row>
    <row r="24" spans="1:11" ht="12.75">
      <c r="A24" s="30" t="s">
        <v>6</v>
      </c>
      <c r="B24" s="17" t="s">
        <v>155</v>
      </c>
      <c r="C24" s="17" t="s">
        <v>154</v>
      </c>
      <c r="D24" s="17">
        <v>6</v>
      </c>
      <c r="E24" s="17">
        <v>1</v>
      </c>
      <c r="F24" s="17">
        <v>7</v>
      </c>
      <c r="G24" s="17">
        <v>4</v>
      </c>
      <c r="H24" s="18">
        <v>4.5</v>
      </c>
      <c r="I24" s="12">
        <f t="shared" si="0"/>
        <v>19</v>
      </c>
      <c r="J24" s="17">
        <f t="shared" si="1"/>
        <v>0</v>
      </c>
      <c r="K24" s="36">
        <f t="shared" si="2"/>
        <v>19</v>
      </c>
    </row>
    <row r="25" spans="1:11" ht="12.75">
      <c r="A25" s="30" t="s">
        <v>38</v>
      </c>
      <c r="B25" s="17" t="s">
        <v>42</v>
      </c>
      <c r="C25" s="17" t="s">
        <v>43</v>
      </c>
      <c r="D25" s="137"/>
      <c r="E25" s="137"/>
      <c r="F25" s="17"/>
      <c r="G25" s="17">
        <v>4</v>
      </c>
      <c r="H25" s="18">
        <f>AVERAGE(G25,F25,E25,D25)</f>
        <v>4</v>
      </c>
      <c r="I25" s="12">
        <f t="shared" si="0"/>
        <v>20</v>
      </c>
      <c r="J25" s="17">
        <f t="shared" si="1"/>
        <v>0</v>
      </c>
      <c r="K25" s="36">
        <f t="shared" si="2"/>
        <v>20</v>
      </c>
    </row>
    <row r="26" spans="1:11" ht="12.75">
      <c r="A26" s="30" t="s">
        <v>61</v>
      </c>
      <c r="B26" s="17" t="s">
        <v>64</v>
      </c>
      <c r="C26" s="17" t="s">
        <v>65</v>
      </c>
      <c r="D26" s="17">
        <v>2</v>
      </c>
      <c r="E26" s="17">
        <v>4</v>
      </c>
      <c r="F26" s="17">
        <v>2</v>
      </c>
      <c r="G26" s="17">
        <v>4</v>
      </c>
      <c r="H26" s="18">
        <v>3</v>
      </c>
      <c r="I26" s="12">
        <f t="shared" si="0"/>
        <v>21</v>
      </c>
      <c r="J26" s="17">
        <f t="shared" si="1"/>
        <v>0</v>
      </c>
      <c r="K26" s="36">
        <f t="shared" si="2"/>
        <v>21</v>
      </c>
    </row>
    <row r="27" spans="1:11" ht="12.75">
      <c r="A27" s="30" t="s">
        <v>76</v>
      </c>
      <c r="B27" s="17" t="s">
        <v>162</v>
      </c>
      <c r="C27" s="17" t="s">
        <v>161</v>
      </c>
      <c r="D27" s="17">
        <v>1</v>
      </c>
      <c r="E27" s="17">
        <v>2</v>
      </c>
      <c r="F27" s="17">
        <v>5</v>
      </c>
      <c r="G27" s="17">
        <v>3</v>
      </c>
      <c r="H27" s="18">
        <v>2.75</v>
      </c>
      <c r="I27" s="12">
        <f t="shared" si="0"/>
        <v>22</v>
      </c>
      <c r="J27" s="17">
        <f t="shared" si="1"/>
        <v>0</v>
      </c>
      <c r="K27" s="36">
        <f t="shared" si="2"/>
        <v>22</v>
      </c>
    </row>
    <row r="28" spans="1:11" ht="12.75">
      <c r="A28" s="30" t="s">
        <v>53</v>
      </c>
      <c r="B28" s="17" t="s">
        <v>54</v>
      </c>
      <c r="C28" s="17" t="s">
        <v>55</v>
      </c>
      <c r="D28" s="17">
        <v>1</v>
      </c>
      <c r="E28" s="17">
        <v>4</v>
      </c>
      <c r="F28" s="17">
        <v>3</v>
      </c>
      <c r="G28" s="17">
        <v>2</v>
      </c>
      <c r="H28" s="18">
        <v>2.5</v>
      </c>
      <c r="I28" s="12">
        <f t="shared" si="0"/>
        <v>23</v>
      </c>
      <c r="J28" s="17">
        <f t="shared" si="1"/>
        <v>0</v>
      </c>
      <c r="K28" s="36">
        <f t="shared" si="2"/>
        <v>23</v>
      </c>
    </row>
    <row r="29" spans="1:11" ht="12.75">
      <c r="A29" s="30" t="s">
        <v>24</v>
      </c>
      <c r="B29" s="17" t="s">
        <v>25</v>
      </c>
      <c r="C29" s="17" t="s">
        <v>26</v>
      </c>
      <c r="D29" s="17">
        <v>4</v>
      </c>
      <c r="E29" s="17">
        <v>1</v>
      </c>
      <c r="F29" s="17">
        <v>1</v>
      </c>
      <c r="G29" s="17">
        <v>3</v>
      </c>
      <c r="H29" s="18">
        <v>2.25</v>
      </c>
      <c r="I29" s="12">
        <f t="shared" si="0"/>
        <v>24</v>
      </c>
      <c r="J29" s="17">
        <f t="shared" si="1"/>
        <v>0</v>
      </c>
      <c r="K29" s="36">
        <f t="shared" si="2"/>
        <v>24</v>
      </c>
    </row>
    <row r="30" spans="1:11" ht="12.75">
      <c r="A30" s="30" t="s">
        <v>61</v>
      </c>
      <c r="B30" s="17" t="s">
        <v>72</v>
      </c>
      <c r="C30" s="17" t="s">
        <v>73</v>
      </c>
      <c r="D30" s="17">
        <v>4</v>
      </c>
      <c r="E30" s="17">
        <v>1</v>
      </c>
      <c r="F30" s="17">
        <v>1</v>
      </c>
      <c r="G30" s="17">
        <v>2</v>
      </c>
      <c r="H30" s="18">
        <v>2</v>
      </c>
      <c r="I30" s="12">
        <f t="shared" si="0"/>
        <v>25</v>
      </c>
      <c r="J30" s="17">
        <f t="shared" si="1"/>
        <v>0</v>
      </c>
      <c r="K30" s="36">
        <f t="shared" si="2"/>
        <v>25</v>
      </c>
    </row>
    <row r="31" spans="1:11" s="7" customFormat="1" ht="12.75">
      <c r="A31" s="30" t="s">
        <v>61</v>
      </c>
      <c r="B31" s="17" t="s">
        <v>74</v>
      </c>
      <c r="C31" s="17" t="s">
        <v>75</v>
      </c>
      <c r="D31" s="17">
        <v>0</v>
      </c>
      <c r="E31" s="17">
        <v>3</v>
      </c>
      <c r="F31" s="17">
        <v>1</v>
      </c>
      <c r="G31" s="17">
        <v>2</v>
      </c>
      <c r="H31" s="18">
        <v>1.5</v>
      </c>
      <c r="I31" s="12">
        <f t="shared" si="0"/>
        <v>26</v>
      </c>
      <c r="J31" s="17">
        <f t="shared" si="1"/>
        <v>0</v>
      </c>
      <c r="K31" s="36">
        <f t="shared" si="2"/>
        <v>26</v>
      </c>
    </row>
    <row r="32" spans="1:11" s="7" customFormat="1" ht="12.75">
      <c r="A32" s="30" t="s">
        <v>24</v>
      </c>
      <c r="B32" s="17" t="s">
        <v>27</v>
      </c>
      <c r="C32" s="17" t="s">
        <v>28</v>
      </c>
      <c r="D32" s="17">
        <v>3</v>
      </c>
      <c r="E32" s="17">
        <v>1</v>
      </c>
      <c r="F32" s="17">
        <v>0</v>
      </c>
      <c r="G32" s="17">
        <v>0</v>
      </c>
      <c r="H32" s="18">
        <v>1</v>
      </c>
      <c r="I32" s="12">
        <f t="shared" si="0"/>
        <v>27</v>
      </c>
      <c r="J32" s="17">
        <f t="shared" si="1"/>
        <v>0</v>
      </c>
      <c r="K32" s="36">
        <f t="shared" si="2"/>
        <v>27</v>
      </c>
    </row>
    <row r="33" spans="1:11" s="7" customFormat="1" ht="12.75">
      <c r="A33" s="30" t="s">
        <v>38</v>
      </c>
      <c r="B33" s="17" t="s">
        <v>40</v>
      </c>
      <c r="C33" s="17" t="s">
        <v>41</v>
      </c>
      <c r="D33" s="17">
        <v>1</v>
      </c>
      <c r="E33" s="17">
        <v>0</v>
      </c>
      <c r="F33" s="17">
        <v>0</v>
      </c>
      <c r="G33" s="17">
        <v>2</v>
      </c>
      <c r="H33" s="18">
        <v>0.75</v>
      </c>
      <c r="I33" s="12">
        <f t="shared" si="0"/>
        <v>28</v>
      </c>
      <c r="J33" s="17">
        <f t="shared" si="1"/>
        <v>0.5</v>
      </c>
      <c r="K33" s="36">
        <f t="shared" si="2"/>
        <v>28.5</v>
      </c>
    </row>
    <row r="34" spans="1:11" ht="12.75">
      <c r="A34" s="30" t="s">
        <v>61</v>
      </c>
      <c r="B34" s="17" t="s">
        <v>68</v>
      </c>
      <c r="C34" s="17" t="s">
        <v>69</v>
      </c>
      <c r="D34" s="17">
        <v>2</v>
      </c>
      <c r="E34" s="17">
        <v>0</v>
      </c>
      <c r="F34" s="17">
        <v>1</v>
      </c>
      <c r="G34" s="17">
        <v>0</v>
      </c>
      <c r="H34" s="18">
        <v>0.75</v>
      </c>
      <c r="I34" s="12">
        <f t="shared" si="0"/>
        <v>28</v>
      </c>
      <c r="J34" s="17">
        <f t="shared" si="1"/>
        <v>0.5</v>
      </c>
      <c r="K34" s="36">
        <f t="shared" si="2"/>
        <v>28.5</v>
      </c>
    </row>
    <row r="35" spans="1:11" ht="13.5" thickBot="1">
      <c r="A35" s="32" t="s">
        <v>24</v>
      </c>
      <c r="B35" s="10" t="s">
        <v>172</v>
      </c>
      <c r="C35" s="10" t="s">
        <v>171</v>
      </c>
      <c r="D35" s="10">
        <v>0</v>
      </c>
      <c r="E35" s="10">
        <v>0</v>
      </c>
      <c r="F35" s="10">
        <v>1</v>
      </c>
      <c r="G35" s="10">
        <v>0</v>
      </c>
      <c r="H35" s="150">
        <v>0.25</v>
      </c>
      <c r="I35" s="151">
        <f t="shared" si="0"/>
        <v>30</v>
      </c>
      <c r="J35" s="10">
        <f t="shared" si="1"/>
        <v>0</v>
      </c>
      <c r="K35" s="31">
        <f t="shared" si="2"/>
        <v>30</v>
      </c>
    </row>
    <row r="37" s="68" customFormat="1" ht="12.75"/>
    <row r="39" ht="12.75">
      <c r="A39" s="19" t="s">
        <v>218</v>
      </c>
    </row>
    <row r="40" ht="13.5" thickBot="1"/>
    <row r="41" spans="1:8" ht="13.5" thickBot="1">
      <c r="A41" s="26" t="s">
        <v>0</v>
      </c>
      <c r="B41" s="13" t="s">
        <v>179</v>
      </c>
      <c r="C41" s="13" t="s">
        <v>1</v>
      </c>
      <c r="D41" s="13" t="s">
        <v>180</v>
      </c>
      <c r="E41" s="13" t="s">
        <v>181</v>
      </c>
      <c r="F41" s="13" t="s">
        <v>182</v>
      </c>
      <c r="G41" s="13" t="s">
        <v>183</v>
      </c>
      <c r="H41" s="27" t="s">
        <v>184</v>
      </c>
    </row>
    <row r="42" spans="1:11" s="7" customFormat="1" ht="12.75">
      <c r="A42" s="28" t="s">
        <v>90</v>
      </c>
      <c r="B42" s="14" t="s">
        <v>91</v>
      </c>
      <c r="C42" s="14" t="s">
        <v>92</v>
      </c>
      <c r="D42" s="14">
        <v>10</v>
      </c>
      <c r="E42" s="14">
        <v>10</v>
      </c>
      <c r="F42" s="14">
        <v>12</v>
      </c>
      <c r="G42" s="14">
        <v>15</v>
      </c>
      <c r="H42" s="29"/>
      <c r="I42"/>
      <c r="J42"/>
      <c r="K42"/>
    </row>
    <row r="43" spans="1:11" s="7" customFormat="1" ht="13.5" thickBot="1">
      <c r="A43" s="30" t="s">
        <v>90</v>
      </c>
      <c r="B43" s="17" t="s">
        <v>95</v>
      </c>
      <c r="C43" s="17" t="s">
        <v>96</v>
      </c>
      <c r="D43" s="10">
        <v>8</v>
      </c>
      <c r="E43" s="10">
        <v>8</v>
      </c>
      <c r="F43" s="10">
        <v>6</v>
      </c>
      <c r="G43" s="10">
        <v>5</v>
      </c>
      <c r="H43" s="31"/>
      <c r="I43"/>
      <c r="J43"/>
      <c r="K43"/>
    </row>
    <row r="44" spans="1:11" s="22" customFormat="1" ht="13.5" thickBot="1">
      <c r="A44" s="32" t="s">
        <v>90</v>
      </c>
      <c r="B44" s="10"/>
      <c r="C44" s="10" t="s">
        <v>217</v>
      </c>
      <c r="D44" s="33">
        <f>SUM(D42:D43)</f>
        <v>18</v>
      </c>
      <c r="E44" s="33">
        <f>SUM(E42:E43)</f>
        <v>18</v>
      </c>
      <c r="F44" s="33">
        <f>SUM(F42:F43)</f>
        <v>18</v>
      </c>
      <c r="G44" s="33">
        <f>SUM(G42:G43)</f>
        <v>20</v>
      </c>
      <c r="H44" s="34">
        <f>AVERAGE(D44:G44)</f>
        <v>18.5</v>
      </c>
      <c r="I44" s="7"/>
      <c r="J44" s="7"/>
      <c r="K44" s="7"/>
    </row>
    <row r="45" spans="1:8" s="68" customFormat="1" ht="12.75">
      <c r="A45" s="85"/>
      <c r="B45" s="85"/>
      <c r="C45" s="85"/>
      <c r="D45" s="85"/>
      <c r="E45" s="85"/>
      <c r="F45" s="85"/>
      <c r="G45" s="85"/>
      <c r="H45" s="85"/>
    </row>
    <row r="46" spans="1:11" s="16" customFormat="1" ht="13.5" thickBot="1">
      <c r="A46" s="22"/>
      <c r="B46" s="22"/>
      <c r="C46" s="22"/>
      <c r="D46" s="22"/>
      <c r="E46" s="22"/>
      <c r="F46" s="22"/>
      <c r="G46" s="22"/>
      <c r="H46" s="22"/>
      <c r="I46" s="22"/>
      <c r="J46" s="22"/>
      <c r="K46" s="22"/>
    </row>
    <row r="47" spans="1:11" ht="13.5" thickBot="1">
      <c r="A47" s="26" t="s">
        <v>0</v>
      </c>
      <c r="B47" s="13" t="s">
        <v>179</v>
      </c>
      <c r="C47" s="13" t="s">
        <v>1</v>
      </c>
      <c r="D47" s="13" t="s">
        <v>180</v>
      </c>
      <c r="E47" s="13" t="s">
        <v>181</v>
      </c>
      <c r="F47" s="13" t="s">
        <v>182</v>
      </c>
      <c r="G47" s="13" t="s">
        <v>183</v>
      </c>
      <c r="H47" s="27" t="s">
        <v>184</v>
      </c>
      <c r="I47" s="16"/>
      <c r="J47" s="16"/>
      <c r="K47" s="16"/>
    </row>
    <row r="48" spans="1:11" ht="12.75">
      <c r="A48" s="35" t="s">
        <v>90</v>
      </c>
      <c r="B48" s="17" t="s">
        <v>93</v>
      </c>
      <c r="C48" s="17" t="s">
        <v>94</v>
      </c>
      <c r="D48" s="17">
        <v>4</v>
      </c>
      <c r="E48" s="17">
        <v>7</v>
      </c>
      <c r="F48" s="17">
        <v>2</v>
      </c>
      <c r="G48" s="17">
        <v>3</v>
      </c>
      <c r="H48" s="36"/>
      <c r="I48" s="16"/>
      <c r="J48" s="16"/>
      <c r="K48" s="16"/>
    </row>
    <row r="49" spans="1:8" ht="12.75">
      <c r="A49" s="30" t="s">
        <v>90</v>
      </c>
      <c r="B49" s="17" t="s">
        <v>97</v>
      </c>
      <c r="C49" s="17" t="s">
        <v>98</v>
      </c>
      <c r="D49" s="17">
        <v>1</v>
      </c>
      <c r="E49" s="17">
        <v>1</v>
      </c>
      <c r="F49" s="17">
        <v>0</v>
      </c>
      <c r="G49" s="17">
        <v>1</v>
      </c>
      <c r="H49" s="36"/>
    </row>
    <row r="50" spans="1:8" ht="12.75">
      <c r="A50" s="30" t="s">
        <v>90</v>
      </c>
      <c r="B50" s="17" t="s">
        <v>99</v>
      </c>
      <c r="C50" s="17" t="s">
        <v>100</v>
      </c>
      <c r="D50" s="17">
        <v>19</v>
      </c>
      <c r="E50" s="17">
        <v>6</v>
      </c>
      <c r="F50" s="17">
        <v>14</v>
      </c>
      <c r="G50" s="17">
        <v>13</v>
      </c>
      <c r="H50" s="36"/>
    </row>
    <row r="51" spans="1:8" ht="12.75">
      <c r="A51" s="30" t="s">
        <v>90</v>
      </c>
      <c r="B51" s="17" t="s">
        <v>101</v>
      </c>
      <c r="C51" s="17" t="s">
        <v>102</v>
      </c>
      <c r="D51" s="17">
        <v>1</v>
      </c>
      <c r="E51" s="17">
        <v>0</v>
      </c>
      <c r="F51" s="17">
        <v>1</v>
      </c>
      <c r="G51" s="17">
        <v>0</v>
      </c>
      <c r="H51" s="36"/>
    </row>
    <row r="52" spans="1:8" ht="12.75">
      <c r="A52" s="30" t="s">
        <v>90</v>
      </c>
      <c r="B52" s="17" t="s">
        <v>103</v>
      </c>
      <c r="C52" s="17" t="s">
        <v>104</v>
      </c>
      <c r="D52" s="17">
        <v>0</v>
      </c>
      <c r="E52" s="17">
        <v>1</v>
      </c>
      <c r="F52" s="17">
        <v>0</v>
      </c>
      <c r="G52" s="17">
        <v>0</v>
      </c>
      <c r="H52" s="36"/>
    </row>
    <row r="53" spans="1:8" ht="12.75">
      <c r="A53" s="30" t="s">
        <v>90</v>
      </c>
      <c r="B53" s="17" t="s">
        <v>105</v>
      </c>
      <c r="C53" s="17" t="s">
        <v>106</v>
      </c>
      <c r="D53" s="17">
        <v>0</v>
      </c>
      <c r="E53" s="17">
        <v>0</v>
      </c>
      <c r="F53" s="17">
        <v>3</v>
      </c>
      <c r="G53" s="17">
        <v>1</v>
      </c>
      <c r="H53" s="36"/>
    </row>
    <row r="54" spans="1:8" ht="12.75">
      <c r="A54" s="30" t="s">
        <v>90</v>
      </c>
      <c r="B54" s="17" t="s">
        <v>107</v>
      </c>
      <c r="C54" s="17" t="s">
        <v>108</v>
      </c>
      <c r="D54" s="17">
        <v>9</v>
      </c>
      <c r="E54" s="17">
        <v>11</v>
      </c>
      <c r="F54" s="17">
        <v>4</v>
      </c>
      <c r="G54" s="17">
        <v>6</v>
      </c>
      <c r="H54" s="36"/>
    </row>
    <row r="55" spans="1:8" ht="12.75">
      <c r="A55" s="30" t="s">
        <v>90</v>
      </c>
      <c r="B55" s="17" t="s">
        <v>113</v>
      </c>
      <c r="C55" s="17" t="s">
        <v>114</v>
      </c>
      <c r="D55" s="17">
        <v>11</v>
      </c>
      <c r="E55" s="17">
        <v>3</v>
      </c>
      <c r="F55" s="17">
        <v>6</v>
      </c>
      <c r="G55" s="17">
        <v>2</v>
      </c>
      <c r="H55" s="36"/>
    </row>
    <row r="56" spans="1:8" ht="12.75">
      <c r="A56" s="30" t="s">
        <v>90</v>
      </c>
      <c r="B56" s="17" t="s">
        <v>115</v>
      </c>
      <c r="C56" s="17" t="s">
        <v>116</v>
      </c>
      <c r="D56" s="17">
        <v>10</v>
      </c>
      <c r="E56" s="17">
        <v>5</v>
      </c>
      <c r="F56" s="17">
        <v>6</v>
      </c>
      <c r="G56" s="17">
        <v>1</v>
      </c>
      <c r="H56" s="36"/>
    </row>
    <row r="57" spans="1:8" ht="12.75">
      <c r="A57" s="30" t="s">
        <v>90</v>
      </c>
      <c r="B57" s="17" t="s">
        <v>117</v>
      </c>
      <c r="C57" s="17" t="s">
        <v>118</v>
      </c>
      <c r="D57" s="17">
        <v>13</v>
      </c>
      <c r="E57" s="17">
        <v>7</v>
      </c>
      <c r="F57" s="17">
        <v>8</v>
      </c>
      <c r="G57" s="17">
        <v>2</v>
      </c>
      <c r="H57" s="36"/>
    </row>
    <row r="58" spans="1:8" ht="12.75">
      <c r="A58" s="30" t="s">
        <v>90</v>
      </c>
      <c r="B58" s="17" t="s">
        <v>119</v>
      </c>
      <c r="C58" s="17" t="s">
        <v>120</v>
      </c>
      <c r="D58" s="17">
        <v>1</v>
      </c>
      <c r="E58" s="17">
        <v>1</v>
      </c>
      <c r="F58" s="17">
        <v>0</v>
      </c>
      <c r="G58" s="17">
        <v>1</v>
      </c>
      <c r="H58" s="36"/>
    </row>
    <row r="59" spans="1:8" ht="12.75">
      <c r="A59" s="30" t="s">
        <v>90</v>
      </c>
      <c r="B59" s="17" t="s">
        <v>121</v>
      </c>
      <c r="C59" s="17" t="s">
        <v>122</v>
      </c>
      <c r="D59" s="17">
        <v>1</v>
      </c>
      <c r="E59" s="17">
        <v>0</v>
      </c>
      <c r="F59" s="17">
        <v>2</v>
      </c>
      <c r="G59" s="17">
        <v>0</v>
      </c>
      <c r="H59" s="36"/>
    </row>
    <row r="60" spans="1:8" ht="12.75">
      <c r="A60" s="30" t="s">
        <v>90</v>
      </c>
      <c r="B60" s="17" t="s">
        <v>129</v>
      </c>
      <c r="C60" s="17" t="s">
        <v>130</v>
      </c>
      <c r="D60" s="17">
        <v>0</v>
      </c>
      <c r="E60" s="17">
        <v>1</v>
      </c>
      <c r="F60" s="17">
        <v>0</v>
      </c>
      <c r="G60" s="17">
        <v>0</v>
      </c>
      <c r="H60" s="36"/>
    </row>
    <row r="61" spans="1:8" ht="12.75">
      <c r="A61" s="30" t="s">
        <v>90</v>
      </c>
      <c r="B61" s="17" t="s">
        <v>127</v>
      </c>
      <c r="C61" s="17" t="s">
        <v>128</v>
      </c>
      <c r="D61" s="17">
        <v>15</v>
      </c>
      <c r="E61" s="17">
        <v>11</v>
      </c>
      <c r="F61" s="17">
        <v>16</v>
      </c>
      <c r="G61" s="17">
        <v>12</v>
      </c>
      <c r="H61" s="36"/>
    </row>
    <row r="62" spans="1:8" ht="13.5" thickBot="1">
      <c r="A62" s="30" t="s">
        <v>90</v>
      </c>
      <c r="B62" s="17" t="s">
        <v>125</v>
      </c>
      <c r="C62" s="17" t="s">
        <v>126</v>
      </c>
      <c r="D62" s="10">
        <v>4</v>
      </c>
      <c r="E62" s="10">
        <v>2</v>
      </c>
      <c r="F62" s="10">
        <v>0</v>
      </c>
      <c r="G62" s="10">
        <v>1</v>
      </c>
      <c r="H62" s="31"/>
    </row>
    <row r="63" spans="1:11" s="16" customFormat="1" ht="13.5" thickBot="1">
      <c r="A63" s="32" t="s">
        <v>90</v>
      </c>
      <c r="B63" s="10"/>
      <c r="C63" s="10" t="s">
        <v>216</v>
      </c>
      <c r="D63" s="33">
        <f>SUM(D48:D62)</f>
        <v>89</v>
      </c>
      <c r="E63" s="33">
        <f>SUM(E48:E62)</f>
        <v>56</v>
      </c>
      <c r="F63" s="33">
        <f>SUM(F48:F62)</f>
        <v>62</v>
      </c>
      <c r="G63" s="33">
        <f>SUM(G48:G62)</f>
        <v>43</v>
      </c>
      <c r="H63" s="34">
        <f>AVERAGE(D63:G63)</f>
        <v>62.5</v>
      </c>
      <c r="I63"/>
      <c r="J63"/>
      <c r="K63"/>
    </row>
    <row r="64" spans="1:11" s="16" customFormat="1" ht="12.75">
      <c r="A64"/>
      <c r="B64"/>
      <c r="C64"/>
      <c r="D64"/>
      <c r="E64"/>
      <c r="F64"/>
      <c r="G64"/>
      <c r="H64"/>
      <c r="I64"/>
      <c r="J64"/>
      <c r="K64"/>
    </row>
    <row r="65" spans="1:11" ht="13.5" thickBot="1">
      <c r="A65" s="16"/>
      <c r="B65" s="16"/>
      <c r="C65" s="16"/>
      <c r="D65" s="16"/>
      <c r="E65" s="16"/>
      <c r="F65" s="16"/>
      <c r="G65" s="16"/>
      <c r="H65" s="16"/>
      <c r="I65" s="16"/>
      <c r="J65" s="16"/>
      <c r="K65" s="16"/>
    </row>
    <row r="66" spans="1:11" ht="13.5" thickBot="1">
      <c r="A66" s="26" t="s">
        <v>0</v>
      </c>
      <c r="B66" s="13" t="s">
        <v>179</v>
      </c>
      <c r="C66" s="13" t="s">
        <v>1</v>
      </c>
      <c r="D66" s="13" t="s">
        <v>180</v>
      </c>
      <c r="E66" s="13" t="s">
        <v>181</v>
      </c>
      <c r="F66" s="13" t="s">
        <v>182</v>
      </c>
      <c r="G66" s="13" t="s">
        <v>183</v>
      </c>
      <c r="H66" s="27" t="s">
        <v>184</v>
      </c>
      <c r="I66" s="16"/>
      <c r="J66" s="16"/>
      <c r="K66" s="16"/>
    </row>
    <row r="67" spans="1:11" s="16" customFormat="1" ht="14.25" thickBot="1" thickTop="1">
      <c r="A67" s="37" t="s">
        <v>90</v>
      </c>
      <c r="B67" s="11" t="s">
        <v>90</v>
      </c>
      <c r="C67" s="11" t="s">
        <v>131</v>
      </c>
      <c r="D67" s="11">
        <v>7</v>
      </c>
      <c r="E67" s="11">
        <v>8</v>
      </c>
      <c r="F67" s="11">
        <v>12</v>
      </c>
      <c r="G67" s="11">
        <v>10</v>
      </c>
      <c r="H67" s="38">
        <v>9.25</v>
      </c>
      <c r="I67"/>
      <c r="J67"/>
      <c r="K67"/>
    </row>
    <row r="68" spans="1:11" s="16" customFormat="1" ht="12.75">
      <c r="A68"/>
      <c r="B68"/>
      <c r="C68"/>
      <c r="D68"/>
      <c r="E68"/>
      <c r="F68"/>
      <c r="G68"/>
      <c r="H68"/>
      <c r="I68"/>
      <c r="J68"/>
      <c r="K68"/>
    </row>
    <row r="69" spans="1:11" ht="13.5" thickBot="1">
      <c r="A69" s="16"/>
      <c r="B69" s="16"/>
      <c r="C69" s="16"/>
      <c r="D69" s="16"/>
      <c r="E69" s="16"/>
      <c r="F69" s="16"/>
      <c r="G69" s="16"/>
      <c r="H69" s="16"/>
      <c r="I69" s="16"/>
      <c r="J69" s="16"/>
      <c r="K69" s="16"/>
    </row>
    <row r="70" spans="1:11" ht="13.5" thickBot="1">
      <c r="A70" s="26" t="s">
        <v>0</v>
      </c>
      <c r="B70" s="13" t="s">
        <v>179</v>
      </c>
      <c r="C70" s="13" t="s">
        <v>1</v>
      </c>
      <c r="D70" s="13" t="s">
        <v>180</v>
      </c>
      <c r="E70" s="13" t="s">
        <v>181</v>
      </c>
      <c r="F70" s="13" t="s">
        <v>182</v>
      </c>
      <c r="G70" s="13" t="s">
        <v>183</v>
      </c>
      <c r="H70" s="27" t="s">
        <v>184</v>
      </c>
      <c r="I70" s="16"/>
      <c r="J70" s="16"/>
      <c r="K70" s="16"/>
    </row>
    <row r="71" spans="1:11" s="7" customFormat="1" ht="12.75">
      <c r="A71" s="28" t="s">
        <v>90</v>
      </c>
      <c r="B71" s="14" t="s">
        <v>109</v>
      </c>
      <c r="C71" s="14" t="s">
        <v>110</v>
      </c>
      <c r="D71" s="14">
        <v>25</v>
      </c>
      <c r="E71" s="14">
        <v>41</v>
      </c>
      <c r="F71" s="14">
        <v>13</v>
      </c>
      <c r="G71" s="14">
        <v>34</v>
      </c>
      <c r="H71" s="29"/>
      <c r="I71"/>
      <c r="J71"/>
      <c r="K71"/>
    </row>
    <row r="72" spans="1:8" ht="13.5" thickBot="1">
      <c r="A72" s="30" t="s">
        <v>90</v>
      </c>
      <c r="B72" s="17" t="s">
        <v>123</v>
      </c>
      <c r="C72" s="17" t="s">
        <v>124</v>
      </c>
      <c r="D72" s="10">
        <v>0</v>
      </c>
      <c r="E72" s="10">
        <v>6</v>
      </c>
      <c r="F72" s="10">
        <v>1</v>
      </c>
      <c r="G72" s="10">
        <v>9</v>
      </c>
      <c r="H72" s="31"/>
    </row>
    <row r="73" spans="1:11" s="16" customFormat="1" ht="13.5" thickBot="1">
      <c r="A73" s="32" t="s">
        <v>90</v>
      </c>
      <c r="B73" s="10"/>
      <c r="C73" s="10" t="s">
        <v>193</v>
      </c>
      <c r="D73" s="33">
        <f>SUM(D71:D72)</f>
        <v>25</v>
      </c>
      <c r="E73" s="33">
        <f>SUM(E71:E72)</f>
        <v>47</v>
      </c>
      <c r="F73" s="33">
        <f>SUM(F71:F72)</f>
        <v>14</v>
      </c>
      <c r="G73" s="33">
        <f>SUM(G71:G72)</f>
        <v>43</v>
      </c>
      <c r="H73" s="34">
        <f>AVERAGE(D73:G73)</f>
        <v>32.25</v>
      </c>
      <c r="I73" s="7"/>
      <c r="J73" s="7"/>
      <c r="K73" s="7"/>
    </row>
    <row r="74" spans="1:11" s="16" customFormat="1" ht="12.75">
      <c r="A74"/>
      <c r="B74"/>
      <c r="C74"/>
      <c r="D74"/>
      <c r="E74"/>
      <c r="F74"/>
      <c r="G74"/>
      <c r="H74"/>
      <c r="I74"/>
      <c r="J74"/>
      <c r="K74"/>
    </row>
    <row r="75" spans="1:11" ht="13.5" thickBot="1">
      <c r="A75" s="16"/>
      <c r="B75" s="16"/>
      <c r="C75" s="16"/>
      <c r="D75" s="16"/>
      <c r="E75" s="16"/>
      <c r="F75" s="16"/>
      <c r="G75" s="16"/>
      <c r="H75" s="16"/>
      <c r="I75" s="16"/>
      <c r="J75" s="16"/>
      <c r="K75" s="16"/>
    </row>
    <row r="76" spans="1:11" ht="13.5" thickBot="1">
      <c r="A76" s="26" t="s">
        <v>0</v>
      </c>
      <c r="B76" s="13" t="s">
        <v>179</v>
      </c>
      <c r="C76" s="13" t="s">
        <v>1</v>
      </c>
      <c r="D76" s="13" t="s">
        <v>180</v>
      </c>
      <c r="E76" s="13" t="s">
        <v>181</v>
      </c>
      <c r="F76" s="13" t="s">
        <v>182</v>
      </c>
      <c r="G76" s="13" t="s">
        <v>183</v>
      </c>
      <c r="H76" s="27" t="s">
        <v>184</v>
      </c>
      <c r="I76" s="16"/>
      <c r="J76" s="16"/>
      <c r="K76" s="16"/>
    </row>
    <row r="77" spans="1:8" ht="14.25" thickBot="1" thickTop="1">
      <c r="A77" s="37" t="s">
        <v>90</v>
      </c>
      <c r="B77" s="11" t="s">
        <v>111</v>
      </c>
      <c r="C77" s="11" t="s">
        <v>112</v>
      </c>
      <c r="D77" s="11">
        <v>92</v>
      </c>
      <c r="E77" s="11">
        <v>93</v>
      </c>
      <c r="F77" s="11">
        <v>72</v>
      </c>
      <c r="G77" s="11">
        <v>55</v>
      </c>
      <c r="H77" s="38">
        <v>78</v>
      </c>
    </row>
    <row r="79" spans="1:11" s="16" customFormat="1" ht="12.75">
      <c r="A79"/>
      <c r="B79"/>
      <c r="C79"/>
      <c r="D79"/>
      <c r="E79"/>
      <c r="F79"/>
      <c r="G79"/>
      <c r="H79"/>
      <c r="I79"/>
      <c r="J79"/>
      <c r="K79"/>
    </row>
    <row r="80" ht="12.75">
      <c r="A80" s="19" t="s">
        <v>219</v>
      </c>
    </row>
    <row r="81" spans="1:11" ht="13.5" thickBot="1">
      <c r="A81" s="19"/>
      <c r="B81" s="16"/>
      <c r="C81" s="16"/>
      <c r="D81" s="16"/>
      <c r="E81" s="16"/>
      <c r="F81" s="16"/>
      <c r="G81" s="16"/>
      <c r="H81" s="16"/>
      <c r="I81" s="16"/>
      <c r="J81" s="16"/>
      <c r="K81" s="16"/>
    </row>
    <row r="82" spans="1:8" ht="13.5" thickBot="1">
      <c r="A82" s="26" t="s">
        <v>0</v>
      </c>
      <c r="B82" s="13" t="s">
        <v>179</v>
      </c>
      <c r="C82" s="13" t="s">
        <v>1</v>
      </c>
      <c r="D82" s="13" t="s">
        <v>180</v>
      </c>
      <c r="E82" s="13" t="s">
        <v>181</v>
      </c>
      <c r="F82" s="13" t="s">
        <v>182</v>
      </c>
      <c r="G82" s="13" t="s">
        <v>183</v>
      </c>
      <c r="H82" s="27" t="s">
        <v>184</v>
      </c>
    </row>
    <row r="83" spans="1:8" ht="13.5" thickTop="1">
      <c r="A83" s="39" t="s">
        <v>76</v>
      </c>
      <c r="B83" s="15" t="s">
        <v>77</v>
      </c>
      <c r="C83" s="15" t="s">
        <v>78</v>
      </c>
      <c r="D83" s="15">
        <v>9</v>
      </c>
      <c r="E83" s="15">
        <v>5</v>
      </c>
      <c r="F83" s="15">
        <v>6</v>
      </c>
      <c r="G83" s="15">
        <v>9</v>
      </c>
      <c r="H83" s="40"/>
    </row>
    <row r="84" spans="1:8" ht="12.75">
      <c r="A84" s="30" t="s">
        <v>76</v>
      </c>
      <c r="B84" s="17" t="s">
        <v>190</v>
      </c>
      <c r="C84" s="17" t="s">
        <v>191</v>
      </c>
      <c r="D84" s="17">
        <v>0</v>
      </c>
      <c r="E84" s="17">
        <v>1</v>
      </c>
      <c r="F84" s="17">
        <v>0</v>
      </c>
      <c r="G84" s="17">
        <v>0</v>
      </c>
      <c r="H84" s="36"/>
    </row>
    <row r="85" spans="1:8" ht="13.5" thickBot="1">
      <c r="A85" s="30" t="s">
        <v>76</v>
      </c>
      <c r="B85" s="17" t="s">
        <v>166</v>
      </c>
      <c r="C85" s="17" t="s">
        <v>165</v>
      </c>
      <c r="D85" s="10">
        <v>1</v>
      </c>
      <c r="E85" s="10">
        <v>6</v>
      </c>
      <c r="F85" s="10">
        <v>7</v>
      </c>
      <c r="G85" s="10">
        <v>10</v>
      </c>
      <c r="H85" s="31"/>
    </row>
    <row r="86" spans="1:8" ht="13.5" thickBot="1">
      <c r="A86" s="30"/>
      <c r="B86" s="17"/>
      <c r="C86" s="17" t="s">
        <v>220</v>
      </c>
      <c r="D86" s="13">
        <f>SUM(D83:D85)</f>
        <v>10</v>
      </c>
      <c r="E86" s="13">
        <f>SUM(E83:E85)</f>
        <v>12</v>
      </c>
      <c r="F86" s="13">
        <f>SUM(F83:F85)</f>
        <v>13</v>
      </c>
      <c r="G86" s="13">
        <f>SUM(G83:G85)</f>
        <v>19</v>
      </c>
      <c r="H86" s="27"/>
    </row>
    <row r="87" spans="1:8" ht="13.5" thickBot="1">
      <c r="A87" s="32" t="s">
        <v>76</v>
      </c>
      <c r="B87" s="10"/>
      <c r="C87" s="10" t="s">
        <v>221</v>
      </c>
      <c r="D87" s="33">
        <f>D86/2</f>
        <v>5</v>
      </c>
      <c r="E87" s="33">
        <f>E86/2</f>
        <v>6</v>
      </c>
      <c r="F87" s="41">
        <f>F86/2</f>
        <v>6.5</v>
      </c>
      <c r="G87" s="41">
        <f>G86/2</f>
        <v>9.5</v>
      </c>
      <c r="H87" s="34">
        <f>AVERAGE(D87:G87)</f>
        <v>6.75</v>
      </c>
    </row>
    <row r="89" spans="1:11" s="16" customFormat="1" ht="12.75">
      <c r="A89"/>
      <c r="B89"/>
      <c r="C89"/>
      <c r="D89"/>
      <c r="E89"/>
      <c r="F89"/>
      <c r="G89"/>
      <c r="H89"/>
      <c r="I89"/>
      <c r="J89"/>
      <c r="K89"/>
    </row>
    <row r="90" spans="1:11" s="16" customFormat="1" ht="12.75" hidden="1">
      <c r="A90" s="19" t="s">
        <v>226</v>
      </c>
      <c r="B90"/>
      <c r="C90"/>
      <c r="D90"/>
      <c r="E90"/>
      <c r="F90"/>
      <c r="G90"/>
      <c r="H90"/>
      <c r="I90"/>
      <c r="J90"/>
      <c r="K90"/>
    </row>
    <row r="91" spans="1:11" ht="12.75" hidden="1">
      <c r="A91" s="16"/>
      <c r="B91" s="16"/>
      <c r="C91" s="16"/>
      <c r="D91" s="16"/>
      <c r="E91" s="16"/>
      <c r="F91" s="16"/>
      <c r="G91" s="16"/>
      <c r="H91" s="16"/>
      <c r="I91" s="16"/>
      <c r="J91" s="16"/>
      <c r="K91" s="16"/>
    </row>
    <row r="92" spans="1:11" ht="13.5" hidden="1" thickBot="1">
      <c r="A92" s="26" t="s">
        <v>0</v>
      </c>
      <c r="B92" s="13" t="s">
        <v>179</v>
      </c>
      <c r="C92" s="13" t="s">
        <v>1</v>
      </c>
      <c r="D92" s="13" t="s">
        <v>180</v>
      </c>
      <c r="E92" s="13" t="s">
        <v>181</v>
      </c>
      <c r="F92" s="13" t="s">
        <v>182</v>
      </c>
      <c r="G92" s="13" t="s">
        <v>183</v>
      </c>
      <c r="H92" s="27" t="s">
        <v>184</v>
      </c>
      <c r="I92" s="16"/>
      <c r="J92" s="16"/>
      <c r="K92" s="16"/>
    </row>
    <row r="93" spans="1:8" ht="12.75" hidden="1">
      <c r="A93" s="28" t="s">
        <v>132</v>
      </c>
      <c r="B93" s="14" t="s">
        <v>133</v>
      </c>
      <c r="C93" s="14" t="s">
        <v>134</v>
      </c>
      <c r="D93" s="14">
        <v>1</v>
      </c>
      <c r="E93" s="14">
        <v>0</v>
      </c>
      <c r="F93" s="14">
        <v>3</v>
      </c>
      <c r="G93" s="14">
        <v>0</v>
      </c>
      <c r="H93" s="29">
        <v>1</v>
      </c>
    </row>
    <row r="94" spans="1:9" ht="13.5" hidden="1" thickBot="1">
      <c r="A94" s="32" t="s">
        <v>38</v>
      </c>
      <c r="B94" s="10" t="s">
        <v>44</v>
      </c>
      <c r="C94" s="10" t="s">
        <v>45</v>
      </c>
      <c r="D94" s="10">
        <v>5</v>
      </c>
      <c r="E94" s="10">
        <v>1</v>
      </c>
      <c r="F94" s="10">
        <v>1</v>
      </c>
      <c r="G94" s="10">
        <v>1</v>
      </c>
      <c r="H94" s="31">
        <v>2</v>
      </c>
      <c r="I94" s="7"/>
    </row>
    <row r="98" spans="4:7" ht="12.75" hidden="1">
      <c r="D98">
        <f>D94+SUM(D6:D35)-D44-D63-D73-D77-D28+D85+D84</f>
        <v>190</v>
      </c>
      <c r="E98" s="68">
        <f>E94+SUM(E6:E35)-E44-E63-E73-E77-E28+E85+E84</f>
        <v>151</v>
      </c>
      <c r="F98" s="68">
        <f>F94+SUM(F6:F35)-F44-F63-F73-F77-F28+F85+F84</f>
        <v>185.5</v>
      </c>
      <c r="G98" s="68">
        <f>G94+SUM(G6:G35)-G44-G63-G73-G77-G28+G85+G84</f>
        <v>168.5</v>
      </c>
    </row>
    <row r="99" spans="4:7" ht="12.75" hidden="1">
      <c r="D99">
        <f>D83+D77+D73+D63+D44+D93</f>
        <v>234</v>
      </c>
      <c r="E99" s="68">
        <f>E83+E77+E73+E63+E44+E93</f>
        <v>219</v>
      </c>
      <c r="F99" s="68">
        <f>F83+F77+F73+F63+F44+F93</f>
        <v>175</v>
      </c>
      <c r="G99" s="68">
        <f>G83+G77+G73+G63+G44+G93</f>
        <v>170</v>
      </c>
    </row>
    <row r="100" ht="12.75" hidden="1"/>
  </sheetData>
  <sheetProtection/>
  <mergeCells count="3">
    <mergeCell ref="A1:K1"/>
    <mergeCell ref="A2:K2"/>
    <mergeCell ref="C3:K3"/>
  </mergeCells>
  <hyperlinks>
    <hyperlink ref="C3" r:id="rId1" display="http://www.humboldt.edu/cgi-bin/cgiwrap/anstud/filter.pl?relevant=degs_maj_both_ay.out"/>
  </hyperlinks>
  <printOptions horizontalCentered="1"/>
  <pageMargins left="0.7" right="0.7" top="0.75" bottom="0.75" header="0.3" footer="0.3"/>
  <pageSetup horizontalDpi="600" verticalDpi="600" orientation="landscape" r:id="rId2"/>
</worksheet>
</file>

<file path=xl/worksheets/sheet2.xml><?xml version="1.0" encoding="utf-8"?>
<worksheet xmlns="http://schemas.openxmlformats.org/spreadsheetml/2006/main" xmlns:r="http://schemas.openxmlformats.org/officeDocument/2006/relationships">
  <sheetPr>
    <pageSetUpPr fitToPage="1"/>
  </sheetPr>
  <dimension ref="A1:S99"/>
  <sheetViews>
    <sheetView zoomScalePageLayoutView="0" workbookViewId="0" topLeftCell="A1">
      <selection activeCell="I21" sqref="I21"/>
    </sheetView>
  </sheetViews>
  <sheetFormatPr defaultColWidth="9.140625" defaultRowHeight="12.75"/>
  <cols>
    <col min="1" max="1" width="11.57421875" style="68" customWidth="1"/>
    <col min="2" max="2" width="35.57421875" style="68" bestFit="1" customWidth="1"/>
    <col min="3" max="3" width="7.8515625" style="68" customWidth="1"/>
    <col min="4" max="4" width="6.57421875" style="81" hidden="1" customWidth="1"/>
    <col min="5" max="6" width="5.57421875" style="81" hidden="1" customWidth="1"/>
    <col min="7" max="7" width="6.7109375" style="81" bestFit="1" customWidth="1"/>
    <col min="8" max="8" width="5.7109375" style="81" bestFit="1" customWidth="1"/>
    <col min="9" max="9" width="5.57421875" style="81" bestFit="1" customWidth="1"/>
    <col min="10" max="10" width="6.7109375" style="81" bestFit="1" customWidth="1"/>
    <col min="11" max="11" width="5.7109375" style="81" bestFit="1" customWidth="1"/>
    <col min="12" max="12" width="5.57421875" style="81" bestFit="1" customWidth="1"/>
    <col min="13" max="13" width="6.140625" style="81" bestFit="1" customWidth="1"/>
    <col min="14" max="14" width="5.7109375" style="81" bestFit="1" customWidth="1"/>
    <col min="15" max="15" width="5.57421875" style="81" bestFit="1" customWidth="1"/>
    <col min="16" max="16" width="6.57421875" style="81" bestFit="1" customWidth="1"/>
    <col min="17" max="18" width="5.57421875" style="81" bestFit="1" customWidth="1"/>
    <col min="19" max="19" width="5.57421875" style="68" bestFit="1" customWidth="1"/>
    <col min="20" max="16384" width="9.140625" style="68" customWidth="1"/>
  </cols>
  <sheetData>
    <row r="1" spans="1:19" ht="18.75">
      <c r="A1" s="187" t="s">
        <v>243</v>
      </c>
      <c r="B1" s="187"/>
      <c r="C1" s="187"/>
      <c r="D1" s="187"/>
      <c r="E1" s="187"/>
      <c r="F1" s="187"/>
      <c r="G1" s="187"/>
      <c r="H1" s="187"/>
      <c r="I1" s="187"/>
      <c r="J1" s="187"/>
      <c r="K1" s="187"/>
      <c r="L1" s="187"/>
      <c r="M1" s="187"/>
      <c r="N1" s="187"/>
      <c r="O1" s="187"/>
      <c r="P1" s="187"/>
      <c r="Q1" s="187"/>
      <c r="R1" s="187"/>
      <c r="S1" s="187"/>
    </row>
    <row r="2" spans="1:18" ht="40.5" customHeight="1">
      <c r="A2" s="113"/>
      <c r="B2" s="196" t="s">
        <v>250</v>
      </c>
      <c r="C2" s="197"/>
      <c r="D2" s="197"/>
      <c r="E2" s="197"/>
      <c r="F2" s="197"/>
      <c r="G2" s="197"/>
      <c r="H2" s="197"/>
      <c r="I2" s="197"/>
      <c r="J2" s="197"/>
      <c r="K2" s="197"/>
      <c r="L2" s="197"/>
      <c r="M2" s="197"/>
      <c r="N2" s="197"/>
      <c r="O2" s="197"/>
      <c r="P2" s="197"/>
      <c r="Q2" s="197"/>
      <c r="R2" s="197"/>
    </row>
    <row r="3" spans="1:18" ht="3.75" customHeight="1" thickBot="1">
      <c r="A3" s="42"/>
      <c r="B3" s="43"/>
      <c r="C3" s="43"/>
      <c r="D3" s="43"/>
      <c r="E3" s="43"/>
      <c r="F3" s="43"/>
      <c r="G3" s="43"/>
      <c r="H3" s="43"/>
      <c r="I3" s="43"/>
      <c r="J3" s="43"/>
      <c r="K3" s="43"/>
      <c r="L3" s="43"/>
      <c r="M3" s="43"/>
      <c r="N3" s="43"/>
      <c r="O3" s="43"/>
      <c r="P3" s="43"/>
      <c r="Q3" s="43"/>
      <c r="R3" s="43"/>
    </row>
    <row r="4" spans="1:19" ht="12.75">
      <c r="A4" s="157"/>
      <c r="B4" s="67"/>
      <c r="C4" s="66" t="s">
        <v>194</v>
      </c>
      <c r="D4" s="190" t="s">
        <v>195</v>
      </c>
      <c r="E4" s="191"/>
      <c r="F4" s="192"/>
      <c r="G4" s="190" t="s">
        <v>196</v>
      </c>
      <c r="H4" s="191"/>
      <c r="I4" s="192"/>
      <c r="J4" s="190" t="s">
        <v>197</v>
      </c>
      <c r="K4" s="191"/>
      <c r="L4" s="192"/>
      <c r="M4" s="190" t="s">
        <v>198</v>
      </c>
      <c r="N4" s="191"/>
      <c r="O4" s="192"/>
      <c r="P4" s="190" t="s">
        <v>237</v>
      </c>
      <c r="Q4" s="191"/>
      <c r="R4" s="193"/>
      <c r="S4" s="194" t="s">
        <v>236</v>
      </c>
    </row>
    <row r="5" spans="1:19" ht="13.5" thickBot="1">
      <c r="A5" s="161" t="s">
        <v>199</v>
      </c>
      <c r="B5" s="162" t="s">
        <v>200</v>
      </c>
      <c r="C5" s="163" t="s">
        <v>2</v>
      </c>
      <c r="D5" s="164" t="s">
        <v>201</v>
      </c>
      <c r="E5" s="164" t="s">
        <v>202</v>
      </c>
      <c r="F5" s="165" t="s">
        <v>203</v>
      </c>
      <c r="G5" s="164" t="s">
        <v>201</v>
      </c>
      <c r="H5" s="164" t="s">
        <v>202</v>
      </c>
      <c r="I5" s="165" t="s">
        <v>203</v>
      </c>
      <c r="J5" s="164" t="s">
        <v>201</v>
      </c>
      <c r="K5" s="164" t="s">
        <v>202</v>
      </c>
      <c r="L5" s="165" t="s">
        <v>203</v>
      </c>
      <c r="M5" s="164" t="s">
        <v>201</v>
      </c>
      <c r="N5" s="164" t="s">
        <v>202</v>
      </c>
      <c r="O5" s="165" t="s">
        <v>203</v>
      </c>
      <c r="P5" s="164" t="s">
        <v>201</v>
      </c>
      <c r="Q5" s="164" t="s">
        <v>202</v>
      </c>
      <c r="R5" s="166" t="s">
        <v>203</v>
      </c>
      <c r="S5" s="195"/>
    </row>
    <row r="6" spans="1:19" ht="12.75">
      <c r="A6" s="160" t="s">
        <v>83</v>
      </c>
      <c r="B6" s="48" t="s">
        <v>84</v>
      </c>
      <c r="C6" s="70">
        <v>5011</v>
      </c>
      <c r="D6" s="79">
        <v>12.235</v>
      </c>
      <c r="E6" s="79">
        <v>1.0045</v>
      </c>
      <c r="F6" s="80">
        <v>12.180189148830264</v>
      </c>
      <c r="G6" s="79">
        <v>21.62</v>
      </c>
      <c r="H6" s="79">
        <v>0.8365</v>
      </c>
      <c r="I6" s="80">
        <v>25.84578601315003</v>
      </c>
      <c r="J6" s="79">
        <v>21.26</v>
      </c>
      <c r="K6" s="79">
        <v>1.0434999999999999</v>
      </c>
      <c r="L6" s="80">
        <v>20.373742213703885</v>
      </c>
      <c r="M6" s="79">
        <v>21.09</v>
      </c>
      <c r="N6" s="79">
        <v>0.808</v>
      </c>
      <c r="O6" s="80">
        <v>26.10148514851485</v>
      </c>
      <c r="P6" s="79">
        <f aca="true" t="shared" si="0" ref="P6:P28">AVERAGE(G6,J6,M6)</f>
        <v>21.323333333333334</v>
      </c>
      <c r="Q6" s="79">
        <f aca="true" t="shared" si="1" ref="Q6:Q28">AVERAGE(H6,K6,N6)</f>
        <v>0.8959999999999999</v>
      </c>
      <c r="R6" s="60">
        <f aca="true" t="shared" si="2" ref="R6:R28">P6/Q6</f>
        <v>23.7983630952381</v>
      </c>
      <c r="S6" s="114">
        <f aca="true" t="shared" si="3" ref="S6:S28">RANK(R6,$R$6:$R$28)</f>
        <v>1</v>
      </c>
    </row>
    <row r="7" spans="1:19" ht="13.5">
      <c r="A7" s="158" t="s">
        <v>90</v>
      </c>
      <c r="B7" s="45" t="s">
        <v>147</v>
      </c>
      <c r="C7" s="52" t="s">
        <v>229</v>
      </c>
      <c r="D7" s="74">
        <v>94.62000000000002</v>
      </c>
      <c r="E7" s="74">
        <v>6.272166666666665</v>
      </c>
      <c r="F7" s="73">
        <v>15.08569606462414</v>
      </c>
      <c r="G7" s="74">
        <v>74.06666666666666</v>
      </c>
      <c r="H7" s="74">
        <v>3.819</v>
      </c>
      <c r="I7" s="73">
        <v>19.394256786244217</v>
      </c>
      <c r="J7" s="74">
        <v>97.01833333333333</v>
      </c>
      <c r="K7" s="74">
        <v>4.199000000000001</v>
      </c>
      <c r="L7" s="73">
        <v>23.105104389934105</v>
      </c>
      <c r="M7" s="74">
        <v>66.185</v>
      </c>
      <c r="N7" s="74">
        <v>3.7188333333333334</v>
      </c>
      <c r="O7" s="73">
        <v>17.797248240935776</v>
      </c>
      <c r="P7" s="74">
        <f t="shared" si="0"/>
        <v>79.08999999999999</v>
      </c>
      <c r="Q7" s="74">
        <f t="shared" si="1"/>
        <v>3.9122777777777777</v>
      </c>
      <c r="R7" s="44">
        <f t="shared" si="2"/>
        <v>20.215844705414575</v>
      </c>
      <c r="S7" s="114">
        <f t="shared" si="3"/>
        <v>2</v>
      </c>
    </row>
    <row r="8" spans="1:19" ht="13.5">
      <c r="A8" s="158" t="s">
        <v>90</v>
      </c>
      <c r="B8" s="45" t="s">
        <v>148</v>
      </c>
      <c r="C8" s="52" t="s">
        <v>229</v>
      </c>
      <c r="D8" s="74">
        <v>132.1</v>
      </c>
      <c r="E8" s="74">
        <v>8.381666666666668</v>
      </c>
      <c r="F8" s="73">
        <v>15.760588586200036</v>
      </c>
      <c r="G8" s="74">
        <v>113.55666666666666</v>
      </c>
      <c r="H8" s="74">
        <v>5.981</v>
      </c>
      <c r="I8" s="73">
        <v>18.98623418603355</v>
      </c>
      <c r="J8" s="74">
        <v>121.31333333333333</v>
      </c>
      <c r="K8" s="74">
        <v>7.205</v>
      </c>
      <c r="L8" s="73">
        <v>16.83738144806847</v>
      </c>
      <c r="M8" s="74">
        <v>82.66499999999999</v>
      </c>
      <c r="N8" s="74">
        <v>5.3613333333333335</v>
      </c>
      <c r="O8" s="73">
        <v>15.418739119621982</v>
      </c>
      <c r="P8" s="74">
        <f t="shared" si="0"/>
        <v>105.84499999999998</v>
      </c>
      <c r="Q8" s="74">
        <f t="shared" si="1"/>
        <v>6.182444444444445</v>
      </c>
      <c r="R8" s="44">
        <f t="shared" si="2"/>
        <v>17.120250889615754</v>
      </c>
      <c r="S8" s="114">
        <f t="shared" si="3"/>
        <v>3</v>
      </c>
    </row>
    <row r="9" spans="1:19" ht="12.75">
      <c r="A9" s="158" t="s">
        <v>90</v>
      </c>
      <c r="B9" s="45" t="s">
        <v>149</v>
      </c>
      <c r="C9" s="71">
        <v>8271</v>
      </c>
      <c r="D9" s="74">
        <v>24.035</v>
      </c>
      <c r="E9" s="74">
        <v>1.06</v>
      </c>
      <c r="F9" s="73">
        <v>22.67452830188679</v>
      </c>
      <c r="G9" s="74">
        <v>6.765000000000001</v>
      </c>
      <c r="H9" s="74">
        <v>0.503</v>
      </c>
      <c r="I9" s="73">
        <v>13.4493041749503</v>
      </c>
      <c r="J9" s="74">
        <v>19.85</v>
      </c>
      <c r="K9" s="74">
        <v>0.7975000000000001</v>
      </c>
      <c r="L9" s="73">
        <v>24.89028213166144</v>
      </c>
      <c r="M9" s="74">
        <v>5.015000000000001</v>
      </c>
      <c r="N9" s="74">
        <v>0.659</v>
      </c>
      <c r="O9" s="73">
        <v>7.610015174506829</v>
      </c>
      <c r="P9" s="74">
        <f t="shared" si="0"/>
        <v>10.543333333333335</v>
      </c>
      <c r="Q9" s="74">
        <f t="shared" si="1"/>
        <v>0.6531666666666667</v>
      </c>
      <c r="R9" s="44">
        <f t="shared" si="2"/>
        <v>16.141872926767036</v>
      </c>
      <c r="S9" s="114">
        <f t="shared" si="3"/>
        <v>4</v>
      </c>
    </row>
    <row r="10" spans="1:19" ht="12.75">
      <c r="A10" s="158" t="s">
        <v>138</v>
      </c>
      <c r="B10" s="116" t="s">
        <v>141</v>
      </c>
      <c r="C10" s="71">
        <v>21041</v>
      </c>
      <c r="D10" s="74">
        <v>46.3</v>
      </c>
      <c r="E10" s="74">
        <v>4.4635</v>
      </c>
      <c r="F10" s="73">
        <v>10.373025652514842</v>
      </c>
      <c r="G10" s="74">
        <v>66.125</v>
      </c>
      <c r="H10" s="74">
        <v>5.4425</v>
      </c>
      <c r="I10" s="73">
        <v>12.149747358750574</v>
      </c>
      <c r="J10" s="74">
        <v>63.075</v>
      </c>
      <c r="K10" s="74">
        <v>3.809</v>
      </c>
      <c r="L10" s="73">
        <v>16.559464426358623</v>
      </c>
      <c r="M10" s="74">
        <v>80.975</v>
      </c>
      <c r="N10" s="74">
        <v>3.9735</v>
      </c>
      <c r="O10" s="73">
        <v>20.37875928023153</v>
      </c>
      <c r="P10" s="74">
        <f t="shared" si="0"/>
        <v>70.05833333333332</v>
      </c>
      <c r="Q10" s="74">
        <f t="shared" si="1"/>
        <v>4.408333333333333</v>
      </c>
      <c r="R10" s="44">
        <f t="shared" si="2"/>
        <v>15.892249527410206</v>
      </c>
      <c r="S10" s="114">
        <f t="shared" si="3"/>
        <v>5</v>
      </c>
    </row>
    <row r="11" spans="1:19" ht="13.5">
      <c r="A11" s="158" t="s">
        <v>90</v>
      </c>
      <c r="B11" s="116" t="s">
        <v>150</v>
      </c>
      <c r="C11" s="52" t="s">
        <v>229</v>
      </c>
      <c r="D11" s="74">
        <v>37.4</v>
      </c>
      <c r="E11" s="74">
        <v>2.357666666666667</v>
      </c>
      <c r="F11" s="73">
        <v>15.863141524105753</v>
      </c>
      <c r="G11" s="74">
        <v>46.64666666666666</v>
      </c>
      <c r="H11" s="74">
        <v>3.3810000000000002</v>
      </c>
      <c r="I11" s="73">
        <v>13.796707088632552</v>
      </c>
      <c r="J11" s="74">
        <v>39.87833333333333</v>
      </c>
      <c r="K11" s="74">
        <v>2.6740000000000004</v>
      </c>
      <c r="L11" s="73">
        <v>14.913363251059582</v>
      </c>
      <c r="M11" s="74">
        <v>52.47</v>
      </c>
      <c r="N11" s="74">
        <v>3.3748333333333336</v>
      </c>
      <c r="O11" s="73">
        <v>15.547434441206972</v>
      </c>
      <c r="P11" s="74">
        <f t="shared" si="0"/>
        <v>46.33166666666667</v>
      </c>
      <c r="Q11" s="74">
        <f t="shared" si="1"/>
        <v>3.143277777777778</v>
      </c>
      <c r="R11" s="44">
        <f t="shared" si="2"/>
        <v>14.739921172166351</v>
      </c>
      <c r="S11" s="114">
        <f t="shared" si="3"/>
        <v>6</v>
      </c>
    </row>
    <row r="12" spans="1:19" ht="12.75">
      <c r="A12" s="158" t="s">
        <v>76</v>
      </c>
      <c r="B12" s="45" t="s">
        <v>79</v>
      </c>
      <c r="C12" s="71">
        <v>20011</v>
      </c>
      <c r="D12" s="74">
        <v>70.695</v>
      </c>
      <c r="E12" s="74">
        <v>6.2170000000000005</v>
      </c>
      <c r="F12" s="73">
        <v>11.37124014798134</v>
      </c>
      <c r="G12" s="74">
        <v>78.45</v>
      </c>
      <c r="H12" s="74">
        <v>6.17</v>
      </c>
      <c r="I12" s="73">
        <v>12.714748784440843</v>
      </c>
      <c r="J12" s="74">
        <v>83.035</v>
      </c>
      <c r="K12" s="74">
        <v>5.9795</v>
      </c>
      <c r="L12" s="73">
        <v>13.886612593026173</v>
      </c>
      <c r="M12" s="74">
        <v>87.845</v>
      </c>
      <c r="N12" s="74">
        <v>5.4085</v>
      </c>
      <c r="O12" s="73">
        <v>16.242026439863178</v>
      </c>
      <c r="P12" s="74">
        <f t="shared" si="0"/>
        <v>83.11</v>
      </c>
      <c r="Q12" s="74">
        <f t="shared" si="1"/>
        <v>5.852666666666667</v>
      </c>
      <c r="R12" s="44">
        <f t="shared" si="2"/>
        <v>14.200364506207995</v>
      </c>
      <c r="S12" s="114">
        <f t="shared" si="3"/>
        <v>7</v>
      </c>
    </row>
    <row r="13" spans="1:19" ht="13.5">
      <c r="A13" s="158" t="s">
        <v>10</v>
      </c>
      <c r="B13" s="45" t="s">
        <v>206</v>
      </c>
      <c r="C13" s="52" t="s">
        <v>229</v>
      </c>
      <c r="D13" s="72">
        <v>17.17</v>
      </c>
      <c r="E13" s="72">
        <v>0.9215</v>
      </c>
      <c r="F13" s="86">
        <v>18.632664134563214</v>
      </c>
      <c r="G13" s="72">
        <v>10.205</v>
      </c>
      <c r="H13" s="72">
        <v>1.29</v>
      </c>
      <c r="I13" s="86">
        <v>7.910852713178294</v>
      </c>
      <c r="J13" s="72">
        <v>18.875</v>
      </c>
      <c r="K13" s="72">
        <v>1.395</v>
      </c>
      <c r="L13" s="86">
        <v>13.530465949820789</v>
      </c>
      <c r="M13" s="72">
        <v>15.529999999999998</v>
      </c>
      <c r="N13" s="72">
        <v>1.6585</v>
      </c>
      <c r="O13" s="86">
        <v>9.363883026831472</v>
      </c>
      <c r="P13" s="74">
        <f t="shared" si="0"/>
        <v>14.87</v>
      </c>
      <c r="Q13" s="74">
        <f t="shared" si="1"/>
        <v>1.4478333333333335</v>
      </c>
      <c r="R13" s="44">
        <f t="shared" si="2"/>
        <v>10.270519166570736</v>
      </c>
      <c r="S13" s="114">
        <f t="shared" si="3"/>
        <v>8</v>
      </c>
    </row>
    <row r="14" spans="1:19" ht="12.75">
      <c r="A14" s="158" t="s">
        <v>24</v>
      </c>
      <c r="B14" s="45" t="s">
        <v>146</v>
      </c>
      <c r="C14" s="71">
        <v>10071</v>
      </c>
      <c r="D14" s="74">
        <v>9.865</v>
      </c>
      <c r="E14" s="74">
        <v>1.8525</v>
      </c>
      <c r="F14" s="73">
        <v>5.325236167341431</v>
      </c>
      <c r="G14" s="74">
        <v>7.574999999999999</v>
      </c>
      <c r="H14" s="74">
        <v>0.8145</v>
      </c>
      <c r="I14" s="73">
        <v>9.300184162062614</v>
      </c>
      <c r="J14" s="74">
        <v>8.975000000000001</v>
      </c>
      <c r="K14" s="74">
        <v>1.0875</v>
      </c>
      <c r="L14" s="73">
        <v>8.252873563218392</v>
      </c>
      <c r="M14" s="74">
        <v>14.704999999999998</v>
      </c>
      <c r="N14" s="74">
        <v>1.287</v>
      </c>
      <c r="O14" s="73">
        <v>11.425796425796426</v>
      </c>
      <c r="P14" s="74">
        <f t="shared" si="0"/>
        <v>10.418333333333333</v>
      </c>
      <c r="Q14" s="74">
        <f t="shared" si="1"/>
        <v>1.063</v>
      </c>
      <c r="R14" s="44">
        <f t="shared" si="2"/>
        <v>9.80087801818752</v>
      </c>
      <c r="S14" s="114">
        <f t="shared" si="3"/>
        <v>9</v>
      </c>
    </row>
    <row r="15" spans="1:19" ht="12.75">
      <c r="A15" s="158" t="s">
        <v>20</v>
      </c>
      <c r="B15" s="45" t="s">
        <v>21</v>
      </c>
      <c r="C15" s="71">
        <v>22081</v>
      </c>
      <c r="D15" s="74">
        <v>19.3</v>
      </c>
      <c r="E15" s="74">
        <v>2.392</v>
      </c>
      <c r="F15" s="73">
        <v>8.068561872909699</v>
      </c>
      <c r="G15" s="74">
        <v>21.36</v>
      </c>
      <c r="H15" s="74">
        <v>2.3875</v>
      </c>
      <c r="I15" s="73">
        <v>8.946596858638742</v>
      </c>
      <c r="J15" s="74">
        <v>16.695</v>
      </c>
      <c r="K15" s="74">
        <v>1.659</v>
      </c>
      <c r="L15" s="73">
        <v>10.063291139240507</v>
      </c>
      <c r="M15" s="74">
        <v>15.75</v>
      </c>
      <c r="N15" s="74">
        <v>1.8515</v>
      </c>
      <c r="O15" s="73">
        <v>8.506616257088847</v>
      </c>
      <c r="P15" s="74">
        <f t="shared" si="0"/>
        <v>17.935</v>
      </c>
      <c r="Q15" s="74">
        <f t="shared" si="1"/>
        <v>1.966</v>
      </c>
      <c r="R15" s="44">
        <f t="shared" si="2"/>
        <v>9.122583926754832</v>
      </c>
      <c r="S15" s="114">
        <f t="shared" si="3"/>
        <v>10</v>
      </c>
    </row>
    <row r="16" spans="1:19" ht="12.75">
      <c r="A16" s="158" t="s">
        <v>38</v>
      </c>
      <c r="B16" s="45" t="s">
        <v>39</v>
      </c>
      <c r="C16" s="71">
        <v>9011</v>
      </c>
      <c r="D16" s="74">
        <v>4.235</v>
      </c>
      <c r="E16" s="74">
        <v>0.943</v>
      </c>
      <c r="F16" s="73">
        <v>4.490986214209968</v>
      </c>
      <c r="G16" s="74">
        <v>6.565</v>
      </c>
      <c r="H16" s="74">
        <v>0.846</v>
      </c>
      <c r="I16" s="73">
        <v>7.760047281323878</v>
      </c>
      <c r="J16" s="74">
        <v>6.05</v>
      </c>
      <c r="K16" s="74">
        <v>0.497</v>
      </c>
      <c r="L16" s="73">
        <v>12.173038229376257</v>
      </c>
      <c r="M16" s="74">
        <v>3.17</v>
      </c>
      <c r="N16" s="74">
        <v>0.5345</v>
      </c>
      <c r="O16" s="73">
        <v>5.930776426566885</v>
      </c>
      <c r="P16" s="74">
        <f t="shared" si="0"/>
        <v>5.261666666666667</v>
      </c>
      <c r="Q16" s="74">
        <f t="shared" si="1"/>
        <v>0.6258333333333334</v>
      </c>
      <c r="R16" s="44">
        <f t="shared" si="2"/>
        <v>8.40745672436751</v>
      </c>
      <c r="S16" s="114">
        <f t="shared" si="3"/>
        <v>11</v>
      </c>
    </row>
    <row r="17" spans="1:19" ht="12.75">
      <c r="A17" s="158" t="s">
        <v>132</v>
      </c>
      <c r="B17" s="45" t="s">
        <v>137</v>
      </c>
      <c r="C17" s="71">
        <v>8351</v>
      </c>
      <c r="D17" s="74">
        <v>9.735</v>
      </c>
      <c r="E17" s="74">
        <v>1.4915</v>
      </c>
      <c r="F17" s="73">
        <v>6.526986255447535</v>
      </c>
      <c r="G17" s="74">
        <v>7.285</v>
      </c>
      <c r="H17" s="74">
        <v>1.348</v>
      </c>
      <c r="I17" s="73">
        <v>5.404302670623145</v>
      </c>
      <c r="J17" s="74">
        <v>10.765</v>
      </c>
      <c r="K17" s="74">
        <v>1.1159999999999999</v>
      </c>
      <c r="L17" s="73">
        <v>9.646057347670252</v>
      </c>
      <c r="M17" s="74">
        <v>14.75</v>
      </c>
      <c r="N17" s="74">
        <v>1.4785</v>
      </c>
      <c r="O17" s="73">
        <v>9.976327358809606</v>
      </c>
      <c r="P17" s="74">
        <f t="shared" si="0"/>
        <v>10.933333333333332</v>
      </c>
      <c r="Q17" s="74">
        <f t="shared" si="1"/>
        <v>1.3141666666666667</v>
      </c>
      <c r="R17" s="44">
        <f t="shared" si="2"/>
        <v>8.319594166138236</v>
      </c>
      <c r="S17" s="114">
        <f t="shared" si="3"/>
        <v>12</v>
      </c>
    </row>
    <row r="18" spans="1:19" ht="12.75">
      <c r="A18" s="158" t="s">
        <v>6</v>
      </c>
      <c r="B18" s="45" t="s">
        <v>7</v>
      </c>
      <c r="C18" s="71">
        <v>15011</v>
      </c>
      <c r="D18" s="74">
        <v>16.564999999999998</v>
      </c>
      <c r="E18" s="74">
        <v>3.0700000000000003</v>
      </c>
      <c r="F18" s="73">
        <v>5.395765472312703</v>
      </c>
      <c r="G18" s="74">
        <v>24.215</v>
      </c>
      <c r="H18" s="74">
        <v>2.5084999999999997</v>
      </c>
      <c r="I18" s="73">
        <v>9.653179190751446</v>
      </c>
      <c r="J18" s="74">
        <v>20.325</v>
      </c>
      <c r="K18" s="74">
        <v>2.516</v>
      </c>
      <c r="L18" s="73">
        <v>8.078298887122417</v>
      </c>
      <c r="M18" s="74">
        <v>18.52</v>
      </c>
      <c r="N18" s="74">
        <v>2.818</v>
      </c>
      <c r="O18" s="73">
        <v>6.572036905606813</v>
      </c>
      <c r="P18" s="74">
        <f t="shared" si="0"/>
        <v>21.02</v>
      </c>
      <c r="Q18" s="74">
        <f t="shared" si="1"/>
        <v>2.6141666666666663</v>
      </c>
      <c r="R18" s="44">
        <f t="shared" si="2"/>
        <v>8.040803315269367</v>
      </c>
      <c r="S18" s="114">
        <f t="shared" si="3"/>
        <v>13</v>
      </c>
    </row>
    <row r="19" spans="1:19" ht="12.75">
      <c r="A19" s="158" t="s">
        <v>48</v>
      </c>
      <c r="B19" s="45" t="s">
        <v>49</v>
      </c>
      <c r="C19" s="71">
        <v>1071</v>
      </c>
      <c r="D19" s="74">
        <v>13.465</v>
      </c>
      <c r="E19" s="74">
        <v>2.769</v>
      </c>
      <c r="F19" s="73">
        <v>4.862766341639581</v>
      </c>
      <c r="G19" s="74">
        <v>11.75</v>
      </c>
      <c r="H19" s="74">
        <v>1.5070000000000001</v>
      </c>
      <c r="I19" s="73">
        <v>7.796947577969475</v>
      </c>
      <c r="J19" s="74">
        <v>11.455</v>
      </c>
      <c r="K19" s="74">
        <v>1.5225</v>
      </c>
      <c r="L19" s="73">
        <v>7.523809523809524</v>
      </c>
      <c r="M19" s="74">
        <v>11.075</v>
      </c>
      <c r="N19" s="74">
        <v>1.3054999999999999</v>
      </c>
      <c r="O19" s="73">
        <v>8.483339716583684</v>
      </c>
      <c r="P19" s="74">
        <f t="shared" si="0"/>
        <v>11.426666666666668</v>
      </c>
      <c r="Q19" s="74">
        <f t="shared" si="1"/>
        <v>1.445</v>
      </c>
      <c r="R19" s="44">
        <f t="shared" si="2"/>
        <v>7.9077277970011535</v>
      </c>
      <c r="S19" s="114">
        <f t="shared" si="3"/>
        <v>14</v>
      </c>
    </row>
    <row r="20" spans="1:19" ht="12.75">
      <c r="A20" s="158" t="s">
        <v>46</v>
      </c>
      <c r="B20" s="45" t="s">
        <v>47</v>
      </c>
      <c r="C20" s="71">
        <v>1153</v>
      </c>
      <c r="D20" s="74">
        <v>10.6</v>
      </c>
      <c r="E20" s="74">
        <v>1.8679999999999999</v>
      </c>
      <c r="F20" s="73">
        <v>5.674518201284797</v>
      </c>
      <c r="G20" s="74">
        <v>8.875</v>
      </c>
      <c r="H20" s="74">
        <v>1.2854999999999999</v>
      </c>
      <c r="I20" s="73">
        <v>6.9039284325165315</v>
      </c>
      <c r="J20" s="74">
        <v>4.205</v>
      </c>
      <c r="K20" s="74">
        <v>0.711</v>
      </c>
      <c r="L20" s="73">
        <v>5.914205344585092</v>
      </c>
      <c r="M20" s="74">
        <v>9.075000000000001</v>
      </c>
      <c r="N20" s="74">
        <v>1.0819999999999999</v>
      </c>
      <c r="O20" s="73">
        <v>8.387245841035122</v>
      </c>
      <c r="P20" s="74">
        <f t="shared" si="0"/>
        <v>7.385000000000001</v>
      </c>
      <c r="Q20" s="74">
        <f t="shared" si="1"/>
        <v>1.0261666666666664</v>
      </c>
      <c r="R20" s="44">
        <f t="shared" si="2"/>
        <v>7.196686698067243</v>
      </c>
      <c r="S20" s="114">
        <f t="shared" si="3"/>
        <v>15</v>
      </c>
    </row>
    <row r="21" spans="1:19" ht="12.75">
      <c r="A21" s="158" t="s">
        <v>90</v>
      </c>
      <c r="B21" s="45" t="s">
        <v>142</v>
      </c>
      <c r="C21" s="71">
        <v>8011</v>
      </c>
      <c r="D21" s="74">
        <v>9.9</v>
      </c>
      <c r="E21" s="74">
        <v>2.099</v>
      </c>
      <c r="F21" s="73">
        <v>4.7165316817532155</v>
      </c>
      <c r="G21" s="74">
        <v>13.41</v>
      </c>
      <c r="H21" s="74">
        <v>2.5315</v>
      </c>
      <c r="I21" s="73">
        <v>5.297254592139049</v>
      </c>
      <c r="J21" s="74">
        <v>11.71</v>
      </c>
      <c r="K21" s="74">
        <v>1.3085</v>
      </c>
      <c r="L21" s="73">
        <v>8.949178448605274</v>
      </c>
      <c r="M21" s="74">
        <v>15.95</v>
      </c>
      <c r="N21" s="74">
        <v>1.8895</v>
      </c>
      <c r="O21" s="73">
        <v>8.441386610214343</v>
      </c>
      <c r="P21" s="74">
        <f t="shared" si="0"/>
        <v>13.69</v>
      </c>
      <c r="Q21" s="74">
        <f t="shared" si="1"/>
        <v>1.9098333333333333</v>
      </c>
      <c r="R21" s="44">
        <f t="shared" si="2"/>
        <v>7.168164761322978</v>
      </c>
      <c r="S21" s="114">
        <f t="shared" si="3"/>
        <v>16</v>
      </c>
    </row>
    <row r="22" spans="1:19" ht="12.75">
      <c r="A22" s="158" t="s">
        <v>50</v>
      </c>
      <c r="B22" s="45" t="s">
        <v>51</v>
      </c>
      <c r="C22" s="71">
        <v>1141</v>
      </c>
      <c r="D22" s="74">
        <v>3.1</v>
      </c>
      <c r="E22" s="74">
        <v>0.69</v>
      </c>
      <c r="F22" s="73">
        <v>4.492753623188406</v>
      </c>
      <c r="G22" s="74">
        <v>5.675</v>
      </c>
      <c r="H22" s="74">
        <v>0.833</v>
      </c>
      <c r="I22" s="73">
        <v>6.812725090036015</v>
      </c>
      <c r="J22" s="74">
        <v>7.42</v>
      </c>
      <c r="K22" s="74">
        <v>0.9185</v>
      </c>
      <c r="L22" s="73">
        <v>8.078388677191073</v>
      </c>
      <c r="M22" s="74">
        <v>5.7</v>
      </c>
      <c r="N22" s="74">
        <v>0.885</v>
      </c>
      <c r="O22" s="73">
        <v>6.440677966101695</v>
      </c>
      <c r="P22" s="74">
        <f t="shared" si="0"/>
        <v>6.265</v>
      </c>
      <c r="Q22" s="74">
        <f t="shared" si="1"/>
        <v>0.8788333333333332</v>
      </c>
      <c r="R22" s="44">
        <f t="shared" si="2"/>
        <v>7.1287692015930215</v>
      </c>
      <c r="S22" s="114">
        <f t="shared" si="3"/>
        <v>17</v>
      </c>
    </row>
    <row r="23" spans="1:19" ht="13.5">
      <c r="A23" s="158" t="s">
        <v>50</v>
      </c>
      <c r="B23" s="45" t="s">
        <v>205</v>
      </c>
      <c r="C23" s="52" t="s">
        <v>229</v>
      </c>
      <c r="D23" s="74">
        <v>0.835</v>
      </c>
      <c r="E23" s="74">
        <v>0.1665</v>
      </c>
      <c r="F23" s="73">
        <v>5.015015015015014</v>
      </c>
      <c r="G23" s="74">
        <v>0.9299999999999999</v>
      </c>
      <c r="H23" s="74">
        <v>0.0685</v>
      </c>
      <c r="I23" s="73">
        <v>13.57664233576642</v>
      </c>
      <c r="J23" s="74">
        <v>0.78</v>
      </c>
      <c r="K23" s="74">
        <v>0.1375</v>
      </c>
      <c r="L23" s="73">
        <v>5.672727272727273</v>
      </c>
      <c r="M23" s="74">
        <v>1.445</v>
      </c>
      <c r="N23" s="74">
        <v>0.258</v>
      </c>
      <c r="O23" s="73">
        <v>5.60077519379845</v>
      </c>
      <c r="P23" s="74">
        <f t="shared" si="0"/>
        <v>1.0516666666666667</v>
      </c>
      <c r="Q23" s="74">
        <f t="shared" si="1"/>
        <v>0.15466666666666667</v>
      </c>
      <c r="R23" s="44">
        <f t="shared" si="2"/>
        <v>6.799568965517242</v>
      </c>
      <c r="S23" s="114">
        <f t="shared" si="3"/>
        <v>18</v>
      </c>
    </row>
    <row r="24" spans="1:19" ht="12.75">
      <c r="A24" s="158" t="s">
        <v>50</v>
      </c>
      <c r="B24" s="45" t="s">
        <v>204</v>
      </c>
      <c r="C24" s="71">
        <v>1152</v>
      </c>
      <c r="D24" s="74">
        <v>2.965</v>
      </c>
      <c r="E24" s="74">
        <v>0.3775</v>
      </c>
      <c r="F24" s="73">
        <v>7.854304635761589</v>
      </c>
      <c r="G24" s="74">
        <v>1.525</v>
      </c>
      <c r="H24" s="74">
        <v>0.22649999999999998</v>
      </c>
      <c r="I24" s="73">
        <v>6.732891832229581</v>
      </c>
      <c r="J24" s="74">
        <v>2.35</v>
      </c>
      <c r="K24" s="74">
        <v>0.3265</v>
      </c>
      <c r="L24" s="73">
        <v>7.197549770290965</v>
      </c>
      <c r="M24" s="74">
        <v>1.42</v>
      </c>
      <c r="N24" s="74">
        <v>0.23099999999999998</v>
      </c>
      <c r="O24" s="73">
        <v>6.147186147186147</v>
      </c>
      <c r="P24" s="74">
        <f t="shared" si="0"/>
        <v>1.765</v>
      </c>
      <c r="Q24" s="74">
        <f t="shared" si="1"/>
        <v>0.2613333333333333</v>
      </c>
      <c r="R24" s="44">
        <f t="shared" si="2"/>
        <v>6.753826530612245</v>
      </c>
      <c r="S24" s="114">
        <f t="shared" si="3"/>
        <v>19</v>
      </c>
    </row>
    <row r="25" spans="1:19" ht="13.5">
      <c r="A25" s="158" t="s">
        <v>57</v>
      </c>
      <c r="B25" s="45" t="s">
        <v>60</v>
      </c>
      <c r="C25" s="52" t="s">
        <v>229</v>
      </c>
      <c r="D25" s="74">
        <v>6.765000000000001</v>
      </c>
      <c r="E25" s="74">
        <v>1.7385000000000002</v>
      </c>
      <c r="F25" s="73">
        <v>3.891285591026747</v>
      </c>
      <c r="G25" s="74">
        <v>10.17</v>
      </c>
      <c r="H25" s="74">
        <v>1.3930000000000002</v>
      </c>
      <c r="I25" s="73">
        <v>7.3007896625987065</v>
      </c>
      <c r="J25" s="74">
        <v>7.45</v>
      </c>
      <c r="K25" s="74">
        <v>1.2775</v>
      </c>
      <c r="L25" s="73">
        <v>5.831702544031311</v>
      </c>
      <c r="M25" s="74">
        <v>6.96</v>
      </c>
      <c r="N25" s="74">
        <v>0.9815</v>
      </c>
      <c r="O25" s="73">
        <v>7.091186958736627</v>
      </c>
      <c r="P25" s="74">
        <f t="shared" si="0"/>
        <v>8.193333333333333</v>
      </c>
      <c r="Q25" s="74">
        <f t="shared" si="1"/>
        <v>1.2173333333333336</v>
      </c>
      <c r="R25" s="44">
        <f t="shared" si="2"/>
        <v>6.730558598028476</v>
      </c>
      <c r="S25" s="114">
        <f t="shared" si="3"/>
        <v>20</v>
      </c>
    </row>
    <row r="26" spans="1:19" ht="12.75">
      <c r="A26" s="158" t="s">
        <v>30</v>
      </c>
      <c r="B26" s="45" t="s">
        <v>33</v>
      </c>
      <c r="C26" s="71">
        <v>4011</v>
      </c>
      <c r="D26" s="74">
        <v>17.93</v>
      </c>
      <c r="E26" s="74">
        <v>3.8975</v>
      </c>
      <c r="F26" s="73">
        <v>4.600384862091084</v>
      </c>
      <c r="G26" s="74">
        <v>18.245</v>
      </c>
      <c r="H26" s="74">
        <v>3.2785</v>
      </c>
      <c r="I26" s="73">
        <v>5.56504499008693</v>
      </c>
      <c r="J26" s="74">
        <v>20.32</v>
      </c>
      <c r="K26" s="74">
        <v>3.253</v>
      </c>
      <c r="L26" s="73">
        <v>6.246541653857977</v>
      </c>
      <c r="M26" s="74">
        <v>21.64</v>
      </c>
      <c r="N26" s="74">
        <v>3.7025</v>
      </c>
      <c r="O26" s="73">
        <v>5.844699527346387</v>
      </c>
      <c r="P26" s="74">
        <f t="shared" si="0"/>
        <v>20.06833333333333</v>
      </c>
      <c r="Q26" s="74">
        <f t="shared" si="1"/>
        <v>3.4113333333333333</v>
      </c>
      <c r="R26" s="44">
        <f t="shared" si="2"/>
        <v>5.882841508696501</v>
      </c>
      <c r="S26" s="114">
        <f t="shared" si="3"/>
        <v>21</v>
      </c>
    </row>
    <row r="27" spans="1:19" ht="12.75">
      <c r="A27" s="158" t="s">
        <v>80</v>
      </c>
      <c r="B27" s="45" t="s">
        <v>81</v>
      </c>
      <c r="C27" s="71">
        <v>1072</v>
      </c>
      <c r="D27" s="74">
        <v>11.765</v>
      </c>
      <c r="E27" s="74">
        <v>2.2990000000000004</v>
      </c>
      <c r="F27" s="73">
        <v>5.117442366246193</v>
      </c>
      <c r="G27" s="74">
        <v>9.985</v>
      </c>
      <c r="H27" s="74">
        <v>1.746</v>
      </c>
      <c r="I27" s="73">
        <v>5.718785796105384</v>
      </c>
      <c r="J27" s="74">
        <v>10.149999999999999</v>
      </c>
      <c r="K27" s="74">
        <v>1.782</v>
      </c>
      <c r="L27" s="73">
        <v>5.695847362514028</v>
      </c>
      <c r="M27" s="74">
        <v>14.29</v>
      </c>
      <c r="N27" s="74">
        <v>2.9385000000000003</v>
      </c>
      <c r="O27" s="73">
        <v>4.863025353071294</v>
      </c>
      <c r="P27" s="74">
        <f t="shared" si="0"/>
        <v>11.475</v>
      </c>
      <c r="Q27" s="74">
        <f t="shared" si="1"/>
        <v>2.1555</v>
      </c>
      <c r="R27" s="44">
        <f t="shared" si="2"/>
        <v>5.323590814196242</v>
      </c>
      <c r="S27" s="114">
        <f t="shared" si="3"/>
        <v>22</v>
      </c>
    </row>
    <row r="28" spans="1:19" ht="13.5" thickBot="1">
      <c r="A28" s="159" t="s">
        <v>53</v>
      </c>
      <c r="B28" s="53" t="s">
        <v>56</v>
      </c>
      <c r="C28" s="83">
        <v>19141</v>
      </c>
      <c r="D28" s="78">
        <v>7.8</v>
      </c>
      <c r="E28" s="78">
        <v>1.9729999999999999</v>
      </c>
      <c r="F28" s="76">
        <v>3.9533705017739487</v>
      </c>
      <c r="G28" s="78">
        <v>6.665</v>
      </c>
      <c r="H28" s="78">
        <v>1.5945</v>
      </c>
      <c r="I28" s="76">
        <v>4.179993728441517</v>
      </c>
      <c r="J28" s="78">
        <v>6.885</v>
      </c>
      <c r="K28" s="78">
        <v>1.495</v>
      </c>
      <c r="L28" s="76">
        <v>4.605351170568562</v>
      </c>
      <c r="M28" s="78">
        <v>5.355</v>
      </c>
      <c r="N28" s="78">
        <v>1.0925</v>
      </c>
      <c r="O28" s="76">
        <v>4.9016018306636155</v>
      </c>
      <c r="P28" s="78">
        <f t="shared" si="0"/>
        <v>6.301666666666667</v>
      </c>
      <c r="Q28" s="78">
        <f t="shared" si="1"/>
        <v>1.3940000000000001</v>
      </c>
      <c r="R28" s="51">
        <f t="shared" si="2"/>
        <v>4.520564323290292</v>
      </c>
      <c r="S28" s="115">
        <f t="shared" si="3"/>
        <v>23</v>
      </c>
    </row>
    <row r="30" spans="1:2" ht="12.75">
      <c r="A30" s="90"/>
      <c r="B30" s="90" t="s">
        <v>235</v>
      </c>
    </row>
    <row r="31" ht="7.5" customHeight="1"/>
    <row r="32" spans="1:2" ht="12.75">
      <c r="A32" s="90"/>
      <c r="B32" s="90" t="s">
        <v>205</v>
      </c>
    </row>
    <row r="33" ht="13.5" thickBot="1"/>
    <row r="34" spans="1:18" ht="12.75">
      <c r="A34" s="117"/>
      <c r="B34" s="67"/>
      <c r="C34" s="66" t="s">
        <v>194</v>
      </c>
      <c r="D34" s="190" t="s">
        <v>195</v>
      </c>
      <c r="E34" s="191"/>
      <c r="F34" s="192"/>
      <c r="G34" s="190" t="s">
        <v>196</v>
      </c>
      <c r="H34" s="191"/>
      <c r="I34" s="192"/>
      <c r="J34" s="190" t="s">
        <v>197</v>
      </c>
      <c r="K34" s="191"/>
      <c r="L34" s="192"/>
      <c r="M34" s="190" t="s">
        <v>198</v>
      </c>
      <c r="N34" s="191"/>
      <c r="O34" s="192"/>
      <c r="P34" s="190" t="s">
        <v>237</v>
      </c>
      <c r="Q34" s="191"/>
      <c r="R34" s="193"/>
    </row>
    <row r="35" spans="1:18" ht="12.75">
      <c r="A35" s="118" t="s">
        <v>199</v>
      </c>
      <c r="B35" s="47" t="s">
        <v>200</v>
      </c>
      <c r="C35" s="69" t="s">
        <v>2</v>
      </c>
      <c r="D35" s="82" t="s">
        <v>201</v>
      </c>
      <c r="E35" s="82" t="s">
        <v>202</v>
      </c>
      <c r="F35" s="84" t="s">
        <v>203</v>
      </c>
      <c r="G35" s="82" t="s">
        <v>201</v>
      </c>
      <c r="H35" s="82" t="s">
        <v>202</v>
      </c>
      <c r="I35" s="84" t="s">
        <v>203</v>
      </c>
      <c r="J35" s="82" t="s">
        <v>201</v>
      </c>
      <c r="K35" s="82" t="s">
        <v>202</v>
      </c>
      <c r="L35" s="84" t="s">
        <v>203</v>
      </c>
      <c r="M35" s="82" t="s">
        <v>201</v>
      </c>
      <c r="N35" s="82" t="s">
        <v>202</v>
      </c>
      <c r="O35" s="84" t="s">
        <v>203</v>
      </c>
      <c r="P35" s="88" t="s">
        <v>201</v>
      </c>
      <c r="Q35" s="82" t="s">
        <v>202</v>
      </c>
      <c r="R35" s="46" t="s">
        <v>203</v>
      </c>
    </row>
    <row r="36" spans="1:18" ht="13.5" thickBot="1">
      <c r="A36" s="119" t="s">
        <v>50</v>
      </c>
      <c r="B36" s="53" t="s">
        <v>205</v>
      </c>
      <c r="C36" s="83"/>
      <c r="D36" s="91">
        <f>SUM(D37:D38)</f>
        <v>0.835</v>
      </c>
      <c r="E36" s="91">
        <f>SUM(E37:E38)</f>
        <v>0.1665</v>
      </c>
      <c r="F36" s="92">
        <f>D36/E36</f>
        <v>5.015015015015014</v>
      </c>
      <c r="G36" s="91">
        <f>SUM(G37:G38)</f>
        <v>0.9299999999999999</v>
      </c>
      <c r="H36" s="91">
        <f>SUM(H37:H38)</f>
        <v>0.0685</v>
      </c>
      <c r="I36" s="92">
        <f>G36/H36</f>
        <v>13.57664233576642</v>
      </c>
      <c r="J36" s="91">
        <f>SUM(J37:J38)</f>
        <v>0.78</v>
      </c>
      <c r="K36" s="91">
        <f>SUM(K37:K38)</f>
        <v>0.1375</v>
      </c>
      <c r="L36" s="92">
        <f>J36/K36</f>
        <v>5.672727272727273</v>
      </c>
      <c r="M36" s="91">
        <f>SUM(M37:M38)</f>
        <v>1.445</v>
      </c>
      <c r="N36" s="91">
        <f>SUM(N37:N38)</f>
        <v>0.258</v>
      </c>
      <c r="O36" s="92">
        <f>M36/N36</f>
        <v>5.60077519379845</v>
      </c>
      <c r="P36" s="93">
        <f aca="true" t="shared" si="4" ref="P36:Q38">AVERAGE(G36,J36,M36)</f>
        <v>1.0516666666666667</v>
      </c>
      <c r="Q36" s="94">
        <f t="shared" si="4"/>
        <v>0.15466666666666667</v>
      </c>
      <c r="R36" s="62">
        <f>P36/Q36</f>
        <v>6.799568965517242</v>
      </c>
    </row>
    <row r="37" spans="1:18" ht="12.75">
      <c r="A37" s="120" t="s">
        <v>50</v>
      </c>
      <c r="B37" s="48" t="s">
        <v>52</v>
      </c>
      <c r="C37" s="70">
        <v>1171</v>
      </c>
      <c r="D37" s="79">
        <v>0.735</v>
      </c>
      <c r="E37" s="79">
        <v>0.1315</v>
      </c>
      <c r="F37" s="80">
        <v>5.5893536121673</v>
      </c>
      <c r="G37" s="79">
        <v>0.865</v>
      </c>
      <c r="H37" s="79">
        <v>0.0645</v>
      </c>
      <c r="I37" s="80">
        <v>13.410852713178294</v>
      </c>
      <c r="J37" s="79">
        <v>0.27999999999999997</v>
      </c>
      <c r="K37" s="79">
        <v>0.0625</v>
      </c>
      <c r="L37" s="80">
        <v>4.4799999999999995</v>
      </c>
      <c r="M37" s="79">
        <v>1.03</v>
      </c>
      <c r="N37" s="79">
        <v>0.172</v>
      </c>
      <c r="O37" s="80">
        <v>5.988372093023257</v>
      </c>
      <c r="P37" s="87">
        <f t="shared" si="4"/>
        <v>0.725</v>
      </c>
      <c r="Q37" s="79">
        <f t="shared" si="4"/>
        <v>0.09966666666666667</v>
      </c>
      <c r="R37" s="60">
        <f>P37/Q37</f>
        <v>7.274247491638795</v>
      </c>
    </row>
    <row r="38" spans="1:18" ht="13.5" thickBot="1">
      <c r="A38" s="119" t="s">
        <v>50</v>
      </c>
      <c r="B38" s="53" t="s">
        <v>207</v>
      </c>
      <c r="C38" s="83">
        <v>1031</v>
      </c>
      <c r="D38" s="78">
        <v>0.1</v>
      </c>
      <c r="E38" s="78">
        <v>0.035</v>
      </c>
      <c r="F38" s="76">
        <v>2.857142857142857</v>
      </c>
      <c r="G38" s="78">
        <v>0.065</v>
      </c>
      <c r="H38" s="78">
        <v>0.004</v>
      </c>
      <c r="I38" s="76">
        <v>16.25</v>
      </c>
      <c r="J38" s="78">
        <v>0.5</v>
      </c>
      <c r="K38" s="78">
        <v>0.07500000000000001</v>
      </c>
      <c r="L38" s="76">
        <v>6.666666666666666</v>
      </c>
      <c r="M38" s="78">
        <v>0.41500000000000004</v>
      </c>
      <c r="N38" s="78">
        <v>0.086</v>
      </c>
      <c r="O38" s="76">
        <v>4.825581395348838</v>
      </c>
      <c r="P38" s="77">
        <f t="shared" si="4"/>
        <v>0.32666666666666666</v>
      </c>
      <c r="Q38" s="78">
        <f t="shared" si="4"/>
        <v>0.055</v>
      </c>
      <c r="R38" s="51">
        <f>P38/Q38</f>
        <v>5.9393939393939394</v>
      </c>
    </row>
    <row r="41" spans="1:2" ht="13.5" thickBot="1">
      <c r="A41" s="90"/>
      <c r="B41" s="90" t="s">
        <v>206</v>
      </c>
    </row>
    <row r="42" spans="1:18" ht="12.75">
      <c r="A42" s="117"/>
      <c r="B42" s="67"/>
      <c r="C42" s="66" t="s">
        <v>194</v>
      </c>
      <c r="D42" s="190" t="s">
        <v>195</v>
      </c>
      <c r="E42" s="191"/>
      <c r="F42" s="192"/>
      <c r="G42" s="190" t="s">
        <v>196</v>
      </c>
      <c r="H42" s="191"/>
      <c r="I42" s="192"/>
      <c r="J42" s="190" t="s">
        <v>197</v>
      </c>
      <c r="K42" s="191"/>
      <c r="L42" s="192"/>
      <c r="M42" s="190" t="s">
        <v>198</v>
      </c>
      <c r="N42" s="191"/>
      <c r="O42" s="192"/>
      <c r="P42" s="190" t="s">
        <v>237</v>
      </c>
      <c r="Q42" s="191"/>
      <c r="R42" s="193"/>
    </row>
    <row r="43" spans="1:18" ht="12.75">
      <c r="A43" s="118" t="s">
        <v>199</v>
      </c>
      <c r="B43" s="47" t="s">
        <v>200</v>
      </c>
      <c r="C43" s="69" t="s">
        <v>2</v>
      </c>
      <c r="D43" s="82" t="s">
        <v>201</v>
      </c>
      <c r="E43" s="82" t="s">
        <v>202</v>
      </c>
      <c r="F43" s="84" t="s">
        <v>203</v>
      </c>
      <c r="G43" s="82" t="s">
        <v>201</v>
      </c>
      <c r="H43" s="82" t="s">
        <v>202</v>
      </c>
      <c r="I43" s="84" t="s">
        <v>203</v>
      </c>
      <c r="J43" s="82" t="s">
        <v>201</v>
      </c>
      <c r="K43" s="82" t="s">
        <v>202</v>
      </c>
      <c r="L43" s="84" t="s">
        <v>203</v>
      </c>
      <c r="M43" s="82" t="s">
        <v>201</v>
      </c>
      <c r="N43" s="82" t="s">
        <v>202</v>
      </c>
      <c r="O43" s="84" t="s">
        <v>203</v>
      </c>
      <c r="P43" s="82" t="s">
        <v>201</v>
      </c>
      <c r="Q43" s="82" t="s">
        <v>202</v>
      </c>
      <c r="R43" s="46" t="s">
        <v>203</v>
      </c>
    </row>
    <row r="44" spans="1:18" ht="13.5" thickBot="1">
      <c r="A44" s="119" t="s">
        <v>186</v>
      </c>
      <c r="B44" s="53" t="s">
        <v>206</v>
      </c>
      <c r="C44" s="83"/>
      <c r="D44" s="91">
        <f>SUM($D$45:$D$50)</f>
        <v>17.17</v>
      </c>
      <c r="E44" s="91">
        <f>SUM($E$45:$E$50)</f>
        <v>0.9215</v>
      </c>
      <c r="F44" s="92">
        <f>D44/E44</f>
        <v>18.632664134563214</v>
      </c>
      <c r="G44" s="95">
        <f>SUM($G$45:$G$50)</f>
        <v>10.205</v>
      </c>
      <c r="H44" s="91">
        <f>SUM($H$45:$H$50)</f>
        <v>1.29</v>
      </c>
      <c r="I44" s="92">
        <f>G44/H44</f>
        <v>7.910852713178294</v>
      </c>
      <c r="J44" s="95">
        <f>SUM($J$45:$J$50)</f>
        <v>18.875</v>
      </c>
      <c r="K44" s="91">
        <f>SUM($K$45:$K$50)</f>
        <v>1.395</v>
      </c>
      <c r="L44" s="92">
        <f>J44/K44</f>
        <v>13.530465949820789</v>
      </c>
      <c r="M44" s="95">
        <f>SUM($M$45:$M$50)</f>
        <v>15.529999999999998</v>
      </c>
      <c r="N44" s="91">
        <f>SUM($N$45:$N$50)</f>
        <v>1.6585</v>
      </c>
      <c r="O44" s="92">
        <f>M44/N44</f>
        <v>9.363883026831472</v>
      </c>
      <c r="P44" s="95">
        <f aca="true" t="shared" si="5" ref="P44:Q46">AVERAGE(G44,J44,M44)</f>
        <v>14.87</v>
      </c>
      <c r="Q44" s="91">
        <f t="shared" si="5"/>
        <v>1.4478333333333335</v>
      </c>
      <c r="R44" s="62">
        <f aca="true" t="shared" si="6" ref="R44:R50">P44/Q44</f>
        <v>10.270519166570736</v>
      </c>
    </row>
    <row r="45" spans="1:18" ht="12.75">
      <c r="A45" s="120" t="s">
        <v>208</v>
      </c>
      <c r="B45" s="48" t="s">
        <v>209</v>
      </c>
      <c r="C45" s="70">
        <v>49031</v>
      </c>
      <c r="D45" s="79">
        <v>9.635</v>
      </c>
      <c r="E45" s="79">
        <v>0.23149999999999998</v>
      </c>
      <c r="F45" s="80">
        <v>41.61987041036717</v>
      </c>
      <c r="G45" s="79">
        <v>0</v>
      </c>
      <c r="H45" s="79">
        <v>0</v>
      </c>
      <c r="I45" s="80">
        <v>0</v>
      </c>
      <c r="J45" s="79">
        <v>0.125</v>
      </c>
      <c r="K45" s="79">
        <v>0.012</v>
      </c>
      <c r="L45" s="80">
        <f>J45/K45</f>
        <v>10.416666666666666</v>
      </c>
      <c r="M45" s="79">
        <v>0</v>
      </c>
      <c r="N45" s="79">
        <v>0</v>
      </c>
      <c r="O45" s="80">
        <v>0</v>
      </c>
      <c r="P45" s="79">
        <f t="shared" si="5"/>
        <v>0.041666666666666664</v>
      </c>
      <c r="Q45" s="79">
        <f t="shared" si="5"/>
        <v>0.004</v>
      </c>
      <c r="R45" s="60">
        <f t="shared" si="6"/>
        <v>10.416666666666666</v>
      </c>
    </row>
    <row r="46" spans="1:18" ht="12.75">
      <c r="A46" s="120" t="s">
        <v>4</v>
      </c>
      <c r="B46" s="48" t="s">
        <v>5</v>
      </c>
      <c r="C46" s="70">
        <v>22021</v>
      </c>
      <c r="D46" s="74">
        <v>2.4</v>
      </c>
      <c r="E46" s="74">
        <v>0.20550000000000002</v>
      </c>
      <c r="F46" s="73">
        <v>11.67883211678832</v>
      </c>
      <c r="G46" s="74">
        <v>0.875</v>
      </c>
      <c r="H46" s="74">
        <v>0.08249999999999999</v>
      </c>
      <c r="I46" s="73">
        <v>10.606060606060607</v>
      </c>
      <c r="J46" s="74">
        <v>3.1999999999999997</v>
      </c>
      <c r="K46" s="74">
        <v>0.23249999999999998</v>
      </c>
      <c r="L46" s="73">
        <v>13.763440860215054</v>
      </c>
      <c r="M46" s="74">
        <v>0.415</v>
      </c>
      <c r="N46" s="74">
        <v>0.1725</v>
      </c>
      <c r="O46" s="73">
        <v>2.4057971014492754</v>
      </c>
      <c r="P46" s="74">
        <f t="shared" si="5"/>
        <v>1.4966666666666664</v>
      </c>
      <c r="Q46" s="74">
        <f t="shared" si="5"/>
        <v>0.16249999999999998</v>
      </c>
      <c r="R46" s="44">
        <f t="shared" si="6"/>
        <v>9.21025641025641</v>
      </c>
    </row>
    <row r="47" spans="1:18" ht="12.75">
      <c r="A47" s="121" t="s">
        <v>8</v>
      </c>
      <c r="B47" s="45" t="s">
        <v>9</v>
      </c>
      <c r="C47" s="71">
        <v>22061</v>
      </c>
      <c r="D47" s="74">
        <v>0</v>
      </c>
      <c r="E47" s="74">
        <v>0</v>
      </c>
      <c r="F47" s="73">
        <v>0</v>
      </c>
      <c r="G47" s="74">
        <v>0</v>
      </c>
      <c r="H47" s="74">
        <v>0</v>
      </c>
      <c r="I47" s="73">
        <v>0</v>
      </c>
      <c r="J47" s="74">
        <v>0</v>
      </c>
      <c r="K47" s="74">
        <v>0</v>
      </c>
      <c r="L47" s="73">
        <v>0</v>
      </c>
      <c r="M47" s="74">
        <v>0.625</v>
      </c>
      <c r="N47" s="74">
        <v>0.1475</v>
      </c>
      <c r="O47" s="73">
        <v>4.237288135593221</v>
      </c>
      <c r="P47" s="74">
        <f aca="true" t="shared" si="7" ref="P47:Q50">AVERAGE(G47,J47,M47)</f>
        <v>0.20833333333333334</v>
      </c>
      <c r="Q47" s="74">
        <f t="shared" si="7"/>
        <v>0.049166666666666664</v>
      </c>
      <c r="R47" s="44">
        <f t="shared" si="6"/>
        <v>4.237288135593221</v>
      </c>
    </row>
    <row r="48" spans="1:18" ht="12.75">
      <c r="A48" s="121" t="s">
        <v>10</v>
      </c>
      <c r="B48" s="45" t="s">
        <v>11</v>
      </c>
      <c r="C48" s="71">
        <v>22071</v>
      </c>
      <c r="D48" s="74">
        <v>3.9</v>
      </c>
      <c r="E48" s="74">
        <v>0.338</v>
      </c>
      <c r="F48" s="73">
        <v>11.538461538461537</v>
      </c>
      <c r="G48" s="74">
        <v>4.46</v>
      </c>
      <c r="H48" s="74">
        <v>0.6265000000000001</v>
      </c>
      <c r="I48" s="73">
        <v>7.118914604948124</v>
      </c>
      <c r="J48" s="74">
        <v>13.785</v>
      </c>
      <c r="K48" s="74">
        <v>0.7395</v>
      </c>
      <c r="L48" s="73">
        <v>18.640973630831642</v>
      </c>
      <c r="M48" s="74">
        <v>9.54</v>
      </c>
      <c r="N48" s="74">
        <v>0.906</v>
      </c>
      <c r="O48" s="73">
        <v>10.52980132450331</v>
      </c>
      <c r="P48" s="74">
        <f t="shared" si="7"/>
        <v>9.261666666666667</v>
      </c>
      <c r="Q48" s="74">
        <f t="shared" si="7"/>
        <v>0.7573333333333334</v>
      </c>
      <c r="R48" s="44">
        <f t="shared" si="6"/>
        <v>12.229313380281688</v>
      </c>
    </row>
    <row r="49" spans="1:18" ht="12.75">
      <c r="A49" s="121" t="s">
        <v>16</v>
      </c>
      <c r="B49" s="45" t="s">
        <v>17</v>
      </c>
      <c r="C49" s="71">
        <v>22121</v>
      </c>
      <c r="D49" s="74">
        <v>0</v>
      </c>
      <c r="E49" s="74">
        <v>0</v>
      </c>
      <c r="F49" s="73">
        <v>0</v>
      </c>
      <c r="G49" s="74">
        <v>1.875</v>
      </c>
      <c r="H49" s="74">
        <v>0.234</v>
      </c>
      <c r="I49" s="73">
        <v>8.012820512820513</v>
      </c>
      <c r="J49" s="74">
        <v>0.19</v>
      </c>
      <c r="K49" s="74">
        <v>0.0925</v>
      </c>
      <c r="L49" s="73">
        <v>2.054054054054054</v>
      </c>
      <c r="M49" s="74">
        <v>3.45</v>
      </c>
      <c r="N49" s="74">
        <v>0.27549999999999997</v>
      </c>
      <c r="O49" s="73">
        <v>12.522686025408351</v>
      </c>
      <c r="P49" s="74">
        <f t="shared" si="7"/>
        <v>1.8383333333333336</v>
      </c>
      <c r="Q49" s="74">
        <f t="shared" si="7"/>
        <v>0.20066666666666666</v>
      </c>
      <c r="R49" s="44">
        <f t="shared" si="6"/>
        <v>9.161129568106315</v>
      </c>
    </row>
    <row r="50" spans="1:18" ht="13.5" thickBot="1">
      <c r="A50" s="122" t="s">
        <v>29</v>
      </c>
      <c r="B50" s="53" t="s">
        <v>143</v>
      </c>
      <c r="C50" s="83">
        <v>22991</v>
      </c>
      <c r="D50" s="78">
        <v>1.2349999999999999</v>
      </c>
      <c r="E50" s="78">
        <v>0.14650000000000002</v>
      </c>
      <c r="F50" s="76">
        <v>8.430034129692832</v>
      </c>
      <c r="G50" s="78">
        <v>2.995</v>
      </c>
      <c r="H50" s="78">
        <v>0.347</v>
      </c>
      <c r="I50" s="76">
        <v>8.631123919308358</v>
      </c>
      <c r="J50" s="78">
        <v>1.575</v>
      </c>
      <c r="K50" s="78">
        <v>0.3185</v>
      </c>
      <c r="L50" s="76">
        <v>4.945054945054945</v>
      </c>
      <c r="M50" s="78">
        <v>1.5</v>
      </c>
      <c r="N50" s="78">
        <v>0.157</v>
      </c>
      <c r="O50" s="76">
        <v>9.554140127388536</v>
      </c>
      <c r="P50" s="78">
        <f t="shared" si="7"/>
        <v>2.0233333333333334</v>
      </c>
      <c r="Q50" s="78">
        <f t="shared" si="7"/>
        <v>0.27416666666666667</v>
      </c>
      <c r="R50" s="51">
        <f t="shared" si="6"/>
        <v>7.3799392097264445</v>
      </c>
    </row>
    <row r="52" spans="1:2" ht="12.75">
      <c r="A52" s="90"/>
      <c r="B52" s="90" t="s">
        <v>222</v>
      </c>
    </row>
    <row r="53" ht="13.5" thickBot="1"/>
    <row r="54" spans="1:18" ht="12.75">
      <c r="A54" s="117"/>
      <c r="B54" s="67"/>
      <c r="C54" s="66" t="s">
        <v>194</v>
      </c>
      <c r="D54" s="190" t="s">
        <v>195</v>
      </c>
      <c r="E54" s="191"/>
      <c r="F54" s="192"/>
      <c r="G54" s="190" t="s">
        <v>196</v>
      </c>
      <c r="H54" s="191"/>
      <c r="I54" s="192"/>
      <c r="J54" s="190" t="s">
        <v>197</v>
      </c>
      <c r="K54" s="191"/>
      <c r="L54" s="192"/>
      <c r="M54" s="190" t="s">
        <v>198</v>
      </c>
      <c r="N54" s="191"/>
      <c r="O54" s="192"/>
      <c r="P54" s="190" t="s">
        <v>237</v>
      </c>
      <c r="Q54" s="191"/>
      <c r="R54" s="193"/>
    </row>
    <row r="55" spans="1:18" ht="12.75">
      <c r="A55" s="118" t="s">
        <v>199</v>
      </c>
      <c r="B55" s="47" t="s">
        <v>200</v>
      </c>
      <c r="C55" s="69" t="s">
        <v>2</v>
      </c>
      <c r="D55" s="82" t="s">
        <v>201</v>
      </c>
      <c r="E55" s="82" t="s">
        <v>202</v>
      </c>
      <c r="F55" s="84" t="s">
        <v>203</v>
      </c>
      <c r="G55" s="82" t="s">
        <v>201</v>
      </c>
      <c r="H55" s="82" t="s">
        <v>202</v>
      </c>
      <c r="I55" s="84" t="s">
        <v>203</v>
      </c>
      <c r="J55" s="82" t="s">
        <v>201</v>
      </c>
      <c r="K55" s="82" t="s">
        <v>202</v>
      </c>
      <c r="L55" s="84" t="s">
        <v>203</v>
      </c>
      <c r="M55" s="82" t="s">
        <v>201</v>
      </c>
      <c r="N55" s="82" t="s">
        <v>202</v>
      </c>
      <c r="O55" s="84" t="s">
        <v>203</v>
      </c>
      <c r="P55" s="82" t="s">
        <v>201</v>
      </c>
      <c r="Q55" s="82" t="s">
        <v>202</v>
      </c>
      <c r="R55" s="46" t="s">
        <v>203</v>
      </c>
    </row>
    <row r="56" spans="1:18" ht="12.75">
      <c r="A56" s="50" t="s">
        <v>90</v>
      </c>
      <c r="B56" s="50" t="s">
        <v>223</v>
      </c>
      <c r="C56" s="96">
        <v>8011</v>
      </c>
      <c r="D56" s="97">
        <v>22.2</v>
      </c>
      <c r="E56" s="97">
        <v>1.658</v>
      </c>
      <c r="F56" s="97">
        <v>13.38962605548854</v>
      </c>
      <c r="G56" s="97">
        <v>23.165000000000003</v>
      </c>
      <c r="H56" s="97">
        <v>0.9105</v>
      </c>
      <c r="I56" s="97">
        <v>25.442064799560686</v>
      </c>
      <c r="J56" s="97">
        <v>23.11</v>
      </c>
      <c r="K56" s="97">
        <v>0.5565</v>
      </c>
      <c r="L56" s="97">
        <v>41.52740341419587</v>
      </c>
      <c r="M56" s="97">
        <v>21.060000000000002</v>
      </c>
      <c r="N56" s="97">
        <v>0.9865</v>
      </c>
      <c r="O56" s="97">
        <v>21.348200709579324</v>
      </c>
      <c r="P56" s="97">
        <f>AVERAGE(G56,J56,M56)</f>
        <v>22.445000000000004</v>
      </c>
      <c r="Q56" s="97">
        <f>AVERAGE(H56,K56,N56)</f>
        <v>0.8178333333333333</v>
      </c>
      <c r="R56" s="49">
        <f>P56/Q56</f>
        <v>27.44446708783371</v>
      </c>
    </row>
    <row r="57" spans="1:18" ht="13.5" thickBot="1">
      <c r="A57" s="64"/>
      <c r="B57" s="64" t="s">
        <v>224</v>
      </c>
      <c r="C57" s="85"/>
      <c r="D57" s="109">
        <f>(D56)/3</f>
        <v>7.3999999999999995</v>
      </c>
      <c r="E57" s="109">
        <f>(E56)/3</f>
        <v>0.5526666666666666</v>
      </c>
      <c r="F57" s="109"/>
      <c r="G57" s="109">
        <f>(G56)/3</f>
        <v>7.721666666666668</v>
      </c>
      <c r="H57" s="109">
        <f>(H56)/3</f>
        <v>0.3035</v>
      </c>
      <c r="I57" s="109"/>
      <c r="J57" s="109">
        <f>(J56)/3</f>
        <v>7.703333333333333</v>
      </c>
      <c r="K57" s="109">
        <f>(K56)/3</f>
        <v>0.1855</v>
      </c>
      <c r="L57" s="109"/>
      <c r="M57" s="109">
        <f>(M56)/3</f>
        <v>7.0200000000000005</v>
      </c>
      <c r="N57" s="109">
        <f>(N56)/3</f>
        <v>0.32883333333333337</v>
      </c>
      <c r="O57" s="109"/>
      <c r="P57" s="109"/>
      <c r="Q57" s="109"/>
      <c r="R57" s="61"/>
    </row>
    <row r="58" spans="1:18" ht="13.5" thickTop="1">
      <c r="A58" s="123" t="s">
        <v>90</v>
      </c>
      <c r="B58" s="59" t="s">
        <v>147</v>
      </c>
      <c r="C58" s="98">
        <v>8031</v>
      </c>
      <c r="D58" s="144">
        <v>87.22000000000001</v>
      </c>
      <c r="E58" s="144">
        <v>5.719499999999999</v>
      </c>
      <c r="F58" s="145">
        <f aca="true" t="shared" si="8" ref="F58:F63">D58/E58</f>
        <v>15.24958475391206</v>
      </c>
      <c r="G58" s="144">
        <v>66.345</v>
      </c>
      <c r="H58" s="144">
        <v>3.5155</v>
      </c>
      <c r="I58" s="145">
        <f aca="true" t="shared" si="9" ref="I58:I63">G58/H58</f>
        <v>18.872137676006258</v>
      </c>
      <c r="J58" s="144">
        <v>89.315</v>
      </c>
      <c r="K58" s="144">
        <v>4.0135000000000005</v>
      </c>
      <c r="L58" s="145">
        <f aca="true" t="shared" si="10" ref="L58:L63">J58/K58</f>
        <v>22.253643951663133</v>
      </c>
      <c r="M58" s="144">
        <v>59.165</v>
      </c>
      <c r="N58" s="144">
        <v>3.39</v>
      </c>
      <c r="O58" s="145">
        <f aca="true" t="shared" si="11" ref="O58:O63">M58/N58</f>
        <v>17.452802359882003</v>
      </c>
      <c r="P58" s="144">
        <f aca="true" t="shared" si="12" ref="P58:Q63">AVERAGE(G58,J58,M58)</f>
        <v>71.60833333333333</v>
      </c>
      <c r="Q58" s="144">
        <f t="shared" si="12"/>
        <v>3.639666666666667</v>
      </c>
      <c r="R58" s="146">
        <f aca="true" t="shared" si="13" ref="R58:R63">P58/Q58</f>
        <v>19.674420734499495</v>
      </c>
    </row>
    <row r="59" spans="1:18" ht="13.5" thickBot="1">
      <c r="A59" s="124"/>
      <c r="B59" s="126" t="s">
        <v>225</v>
      </c>
      <c r="C59" s="101"/>
      <c r="D59" s="147">
        <f>D58+D57</f>
        <v>94.62000000000002</v>
      </c>
      <c r="E59" s="147">
        <f>E58+E57</f>
        <v>6.272166666666665</v>
      </c>
      <c r="F59" s="148">
        <f t="shared" si="8"/>
        <v>15.08569606462414</v>
      </c>
      <c r="G59" s="147">
        <f>G58+G57</f>
        <v>74.06666666666666</v>
      </c>
      <c r="H59" s="147">
        <f>H58+H57</f>
        <v>3.819</v>
      </c>
      <c r="I59" s="148">
        <f t="shared" si="9"/>
        <v>19.394256786244217</v>
      </c>
      <c r="J59" s="147">
        <f>J58+J57</f>
        <v>97.01833333333333</v>
      </c>
      <c r="K59" s="147">
        <f>K58+K57</f>
        <v>4.199000000000001</v>
      </c>
      <c r="L59" s="148">
        <f t="shared" si="10"/>
        <v>23.105104389934105</v>
      </c>
      <c r="M59" s="147">
        <f>M58+M57</f>
        <v>66.185</v>
      </c>
      <c r="N59" s="147">
        <f>N58+N57</f>
        <v>3.7188333333333334</v>
      </c>
      <c r="O59" s="148">
        <f t="shared" si="11"/>
        <v>17.797248240935776</v>
      </c>
      <c r="P59" s="147">
        <f t="shared" si="12"/>
        <v>79.08999999999999</v>
      </c>
      <c r="Q59" s="147">
        <f t="shared" si="12"/>
        <v>3.9122777777777777</v>
      </c>
      <c r="R59" s="149">
        <f t="shared" si="13"/>
        <v>20.215844705414575</v>
      </c>
    </row>
    <row r="60" spans="1:18" ht="13.5" thickTop="1">
      <c r="A60" s="123" t="s">
        <v>90</v>
      </c>
      <c r="B60" s="127" t="s">
        <v>148</v>
      </c>
      <c r="C60" s="102">
        <v>49012</v>
      </c>
      <c r="D60" s="144">
        <v>124.7</v>
      </c>
      <c r="E60" s="144">
        <v>7.829000000000001</v>
      </c>
      <c r="F60" s="145">
        <f t="shared" si="8"/>
        <v>15.92796014816707</v>
      </c>
      <c r="G60" s="144">
        <v>105.835</v>
      </c>
      <c r="H60" s="144">
        <v>5.6775</v>
      </c>
      <c r="I60" s="145">
        <f t="shared" si="9"/>
        <v>18.6411272567151</v>
      </c>
      <c r="J60" s="144">
        <v>113.61</v>
      </c>
      <c r="K60" s="144">
        <v>7.0195</v>
      </c>
      <c r="L60" s="145">
        <f t="shared" si="10"/>
        <v>16.184913455374314</v>
      </c>
      <c r="M60" s="144">
        <v>75.645</v>
      </c>
      <c r="N60" s="144">
        <v>5.0325</v>
      </c>
      <c r="O60" s="145">
        <f t="shared" si="11"/>
        <v>15.031296572280178</v>
      </c>
      <c r="P60" s="144">
        <f t="shared" si="12"/>
        <v>98.36333333333333</v>
      </c>
      <c r="Q60" s="144">
        <f t="shared" si="12"/>
        <v>5.909833333333332</v>
      </c>
      <c r="R60" s="146">
        <f t="shared" si="13"/>
        <v>16.644011393440312</v>
      </c>
    </row>
    <row r="61" spans="1:18" ht="13.5" thickBot="1">
      <c r="A61" s="125"/>
      <c r="B61" s="126" t="s">
        <v>225</v>
      </c>
      <c r="C61" s="103"/>
      <c r="D61" s="104">
        <f>D60+D57</f>
        <v>132.1</v>
      </c>
      <c r="E61" s="104">
        <f>E60+E57</f>
        <v>8.381666666666668</v>
      </c>
      <c r="F61" s="105">
        <f t="shared" si="8"/>
        <v>15.760588586200036</v>
      </c>
      <c r="G61" s="104">
        <f>G60+G57</f>
        <v>113.55666666666666</v>
      </c>
      <c r="H61" s="104">
        <f>H60+H57</f>
        <v>5.981</v>
      </c>
      <c r="I61" s="105">
        <f t="shared" si="9"/>
        <v>18.98623418603355</v>
      </c>
      <c r="J61" s="104">
        <f>J60+J57</f>
        <v>121.31333333333333</v>
      </c>
      <c r="K61" s="104">
        <f>K60+K57</f>
        <v>7.205</v>
      </c>
      <c r="L61" s="105">
        <f t="shared" si="10"/>
        <v>16.83738144806847</v>
      </c>
      <c r="M61" s="104">
        <f>M60+M57</f>
        <v>82.66499999999999</v>
      </c>
      <c r="N61" s="104">
        <f>N60+N57</f>
        <v>5.3613333333333335</v>
      </c>
      <c r="O61" s="105">
        <f t="shared" si="11"/>
        <v>15.418739119621982</v>
      </c>
      <c r="P61" s="104">
        <f t="shared" si="12"/>
        <v>105.84499999999998</v>
      </c>
      <c r="Q61" s="104">
        <f t="shared" si="12"/>
        <v>6.182444444444445</v>
      </c>
      <c r="R61" s="63">
        <f t="shared" si="13"/>
        <v>17.120250889615754</v>
      </c>
    </row>
    <row r="62" spans="1:18" ht="13.5" thickTop="1">
      <c r="A62" s="123" t="s">
        <v>90</v>
      </c>
      <c r="B62" s="127" t="s">
        <v>150</v>
      </c>
      <c r="C62" s="102">
        <v>8081</v>
      </c>
      <c r="D62" s="99">
        <v>30</v>
      </c>
      <c r="E62" s="99">
        <v>1.8050000000000002</v>
      </c>
      <c r="F62" s="100">
        <f t="shared" si="8"/>
        <v>16.620498614958446</v>
      </c>
      <c r="G62" s="106">
        <v>38.925</v>
      </c>
      <c r="H62" s="99">
        <v>3.0775</v>
      </c>
      <c r="I62" s="100">
        <f t="shared" si="9"/>
        <v>12.64825345247766</v>
      </c>
      <c r="J62" s="99">
        <v>32.175</v>
      </c>
      <c r="K62" s="99">
        <v>2.4885</v>
      </c>
      <c r="L62" s="100">
        <f t="shared" si="10"/>
        <v>12.929475587703434</v>
      </c>
      <c r="M62" s="99">
        <v>45.449999999999996</v>
      </c>
      <c r="N62" s="99">
        <v>3.0460000000000003</v>
      </c>
      <c r="O62" s="100">
        <f t="shared" si="11"/>
        <v>14.921208141825343</v>
      </c>
      <c r="P62" s="107">
        <f t="shared" si="12"/>
        <v>38.849999999999994</v>
      </c>
      <c r="Q62" s="108">
        <f t="shared" si="12"/>
        <v>2.870666666666667</v>
      </c>
      <c r="R62" s="56">
        <f t="shared" si="13"/>
        <v>13.533441709242913</v>
      </c>
    </row>
    <row r="63" spans="1:18" ht="13.5" thickBot="1">
      <c r="A63" s="110"/>
      <c r="B63" s="57" t="s">
        <v>225</v>
      </c>
      <c r="C63" s="58"/>
      <c r="D63" s="75">
        <f>D62+D57</f>
        <v>37.4</v>
      </c>
      <c r="E63" s="75">
        <f>E62+E57</f>
        <v>2.357666666666667</v>
      </c>
      <c r="F63" s="55">
        <f t="shared" si="8"/>
        <v>15.863141524105753</v>
      </c>
      <c r="G63" s="75">
        <f>G62+G57</f>
        <v>46.64666666666666</v>
      </c>
      <c r="H63" s="75">
        <f>H62+H57</f>
        <v>3.3810000000000002</v>
      </c>
      <c r="I63" s="55">
        <f t="shared" si="9"/>
        <v>13.796707088632552</v>
      </c>
      <c r="J63" s="75">
        <f>J62+J57</f>
        <v>39.87833333333333</v>
      </c>
      <c r="K63" s="75">
        <f>K62+K57</f>
        <v>2.6740000000000004</v>
      </c>
      <c r="L63" s="55">
        <f t="shared" si="10"/>
        <v>14.913363251059582</v>
      </c>
      <c r="M63" s="75">
        <f>M62+M57</f>
        <v>52.47</v>
      </c>
      <c r="N63" s="75">
        <f>N62+N57</f>
        <v>3.3748333333333336</v>
      </c>
      <c r="O63" s="55">
        <f t="shared" si="11"/>
        <v>15.547434441206972</v>
      </c>
      <c r="P63" s="54">
        <f t="shared" si="12"/>
        <v>46.33166666666667</v>
      </c>
      <c r="Q63" s="112">
        <f t="shared" si="12"/>
        <v>3.143277777777778</v>
      </c>
      <c r="R63" s="65">
        <f t="shared" si="13"/>
        <v>14.739921172166351</v>
      </c>
    </row>
    <row r="65" ht="13.5" thickBot="1">
      <c r="B65" s="90" t="s">
        <v>79</v>
      </c>
    </row>
    <row r="66" spans="1:18" ht="12.75">
      <c r="A66" s="117"/>
      <c r="B66" s="67"/>
      <c r="C66" s="66" t="s">
        <v>194</v>
      </c>
      <c r="D66" s="190" t="s">
        <v>195</v>
      </c>
      <c r="E66" s="191"/>
      <c r="F66" s="192"/>
      <c r="G66" s="190" t="s">
        <v>196</v>
      </c>
      <c r="H66" s="191"/>
      <c r="I66" s="192"/>
      <c r="J66" s="190" t="s">
        <v>197</v>
      </c>
      <c r="K66" s="191"/>
      <c r="L66" s="192"/>
      <c r="M66" s="190" t="s">
        <v>198</v>
      </c>
      <c r="N66" s="191"/>
      <c r="O66" s="192"/>
      <c r="P66" s="190" t="s">
        <v>237</v>
      </c>
      <c r="Q66" s="191"/>
      <c r="R66" s="193"/>
    </row>
    <row r="67" spans="1:18" ht="12.75">
      <c r="A67" s="118" t="s">
        <v>199</v>
      </c>
      <c r="B67" s="47" t="s">
        <v>200</v>
      </c>
      <c r="C67" s="69" t="s">
        <v>2</v>
      </c>
      <c r="D67" s="82" t="s">
        <v>201</v>
      </c>
      <c r="E67" s="82" t="s">
        <v>202</v>
      </c>
      <c r="F67" s="84" t="s">
        <v>203</v>
      </c>
      <c r="G67" s="82" t="s">
        <v>201</v>
      </c>
      <c r="H67" s="82" t="s">
        <v>202</v>
      </c>
      <c r="I67" s="84" t="s">
        <v>203</v>
      </c>
      <c r="J67" s="82" t="s">
        <v>201</v>
      </c>
      <c r="K67" s="82" t="s">
        <v>202</v>
      </c>
      <c r="L67" s="84" t="s">
        <v>203</v>
      </c>
      <c r="M67" s="82" t="s">
        <v>201</v>
      </c>
      <c r="N67" s="82" t="s">
        <v>202</v>
      </c>
      <c r="O67" s="84" t="s">
        <v>203</v>
      </c>
      <c r="P67" s="82" t="s">
        <v>201</v>
      </c>
      <c r="Q67" s="82" t="s">
        <v>202</v>
      </c>
      <c r="R67" s="46" t="s">
        <v>203</v>
      </c>
    </row>
    <row r="68" spans="1:18" ht="12.75">
      <c r="A68" s="111" t="s">
        <v>76</v>
      </c>
      <c r="B68" s="45" t="s">
        <v>79</v>
      </c>
      <c r="C68" s="71">
        <v>20011</v>
      </c>
      <c r="D68" s="74">
        <v>49.53</v>
      </c>
      <c r="E68" s="74">
        <v>5.567</v>
      </c>
      <c r="F68" s="73">
        <v>8.897072031614874</v>
      </c>
      <c r="G68" s="74">
        <v>63.2</v>
      </c>
      <c r="H68" s="74">
        <v>5.725</v>
      </c>
      <c r="I68" s="73">
        <v>11.039301310043669</v>
      </c>
      <c r="J68" s="74">
        <v>62.535</v>
      </c>
      <c r="K68" s="74">
        <v>5.4245</v>
      </c>
      <c r="L68" s="73">
        <v>11.528251451746703</v>
      </c>
      <c r="M68" s="74">
        <v>63.68000000000001</v>
      </c>
      <c r="N68" s="74">
        <v>4.8535</v>
      </c>
      <c r="O68" s="73">
        <v>13.120428556711651</v>
      </c>
      <c r="P68" s="74">
        <f>AVERAGE(G68,J68,M68)</f>
        <v>63.13833333333334</v>
      </c>
      <c r="Q68" s="74">
        <f>AVERAGE(H68,K68,N68)</f>
        <v>5.334333333333333</v>
      </c>
      <c r="R68" s="44">
        <f>P68/Q68</f>
        <v>11.836218209085798</v>
      </c>
    </row>
    <row r="69" spans="1:18" ht="13.5" thickBot="1">
      <c r="A69" s="129" t="s">
        <v>76</v>
      </c>
      <c r="B69" s="134" t="s">
        <v>240</v>
      </c>
      <c r="C69" s="130"/>
      <c r="D69" s="133">
        <f>(19.5+22.83)/2</f>
        <v>21.165</v>
      </c>
      <c r="E69" s="133">
        <f>(0.7+0.6)/2</f>
        <v>0.6499999999999999</v>
      </c>
      <c r="F69" s="133"/>
      <c r="G69" s="133">
        <f>(12+18.5)/2</f>
        <v>15.25</v>
      </c>
      <c r="H69" s="133">
        <f>(0.32+0.57)/2</f>
        <v>0.44499999999999995</v>
      </c>
      <c r="I69" s="133"/>
      <c r="J69" s="133">
        <f>(18.67+22.33)/2</f>
        <v>20.5</v>
      </c>
      <c r="K69" s="133">
        <f>(0.55+0.56)/2</f>
        <v>0.555</v>
      </c>
      <c r="L69" s="133"/>
      <c r="M69" s="133">
        <f>(24.83+23.5)/2</f>
        <v>24.165</v>
      </c>
      <c r="N69" s="133">
        <f>(0.54+0.57)/2</f>
        <v>0.5549999999999999</v>
      </c>
      <c r="O69" s="131"/>
      <c r="P69" s="131"/>
      <c r="Q69" s="131"/>
      <c r="R69" s="132"/>
    </row>
    <row r="70" spans="1:18" ht="13.5" thickBot="1">
      <c r="A70" s="135"/>
      <c r="B70" s="135"/>
      <c r="C70" s="135"/>
      <c r="D70" s="136">
        <f>SUM(D68:D69)</f>
        <v>70.695</v>
      </c>
      <c r="E70" s="136">
        <f>SUM(E68:E69)</f>
        <v>6.2170000000000005</v>
      </c>
      <c r="F70" s="136">
        <f>D70/E70</f>
        <v>11.37124014798134</v>
      </c>
      <c r="G70" s="136">
        <f>SUM(G68:G69)</f>
        <v>78.45</v>
      </c>
      <c r="H70" s="136">
        <f>SUM(H68:H69)</f>
        <v>6.17</v>
      </c>
      <c r="I70" s="136">
        <f>G70/H70</f>
        <v>12.714748784440843</v>
      </c>
      <c r="J70" s="136">
        <f>SUM(J68:J69)</f>
        <v>83.035</v>
      </c>
      <c r="K70" s="136">
        <f>SUM(K68:K69)</f>
        <v>5.9795</v>
      </c>
      <c r="L70" s="136">
        <f>J70/K70</f>
        <v>13.886612593026173</v>
      </c>
      <c r="M70" s="136">
        <f>SUM(M68:M69)</f>
        <v>87.845</v>
      </c>
      <c r="N70" s="136">
        <f>SUM(N68:N69)</f>
        <v>5.4085</v>
      </c>
      <c r="O70" s="136">
        <f>M70/N70</f>
        <v>16.242026439863178</v>
      </c>
      <c r="P70" s="136">
        <f>AVERAGE(G70,J70,M70)</f>
        <v>83.11</v>
      </c>
      <c r="Q70" s="136">
        <f>AVERAGE(H70,K70,N70)</f>
        <v>5.852666666666667</v>
      </c>
      <c r="R70" s="136">
        <f>P70/Q70</f>
        <v>14.200364506207995</v>
      </c>
    </row>
    <row r="73" ht="13.5" thickBot="1">
      <c r="B73" s="90" t="s">
        <v>60</v>
      </c>
    </row>
    <row r="74" spans="1:18" ht="12.75">
      <c r="A74" s="117"/>
      <c r="B74" s="67"/>
      <c r="C74" s="66" t="s">
        <v>194</v>
      </c>
      <c r="D74" s="190" t="s">
        <v>195</v>
      </c>
      <c r="E74" s="191"/>
      <c r="F74" s="192"/>
      <c r="G74" s="190" t="s">
        <v>196</v>
      </c>
      <c r="H74" s="191"/>
      <c r="I74" s="192"/>
      <c r="J74" s="190" t="s">
        <v>197</v>
      </c>
      <c r="K74" s="191"/>
      <c r="L74" s="192"/>
      <c r="M74" s="190" t="s">
        <v>198</v>
      </c>
      <c r="N74" s="191"/>
      <c r="O74" s="192"/>
      <c r="P74" s="190" t="s">
        <v>237</v>
      </c>
      <c r="Q74" s="191"/>
      <c r="R74" s="193"/>
    </row>
    <row r="75" spans="1:18" ht="12.75">
      <c r="A75" s="118" t="s">
        <v>199</v>
      </c>
      <c r="B75" s="47" t="s">
        <v>200</v>
      </c>
      <c r="C75" s="69" t="s">
        <v>2</v>
      </c>
      <c r="D75" s="82" t="s">
        <v>201</v>
      </c>
      <c r="E75" s="82" t="s">
        <v>202</v>
      </c>
      <c r="F75" s="84" t="s">
        <v>203</v>
      </c>
      <c r="G75" s="82" t="s">
        <v>201</v>
      </c>
      <c r="H75" s="82" t="s">
        <v>202</v>
      </c>
      <c r="I75" s="84" t="s">
        <v>203</v>
      </c>
      <c r="J75" s="82" t="s">
        <v>201</v>
      </c>
      <c r="K75" s="82" t="s">
        <v>202</v>
      </c>
      <c r="L75" s="84" t="s">
        <v>203</v>
      </c>
      <c r="M75" s="82" t="s">
        <v>201</v>
      </c>
      <c r="N75" s="82" t="s">
        <v>202</v>
      </c>
      <c r="O75" s="84" t="s">
        <v>203</v>
      </c>
      <c r="P75" s="82" t="s">
        <v>201</v>
      </c>
      <c r="Q75" s="82" t="s">
        <v>202</v>
      </c>
      <c r="R75" s="46" t="s">
        <v>203</v>
      </c>
    </row>
    <row r="76" spans="1:18" ht="12.75">
      <c r="A76" s="111" t="s">
        <v>57</v>
      </c>
      <c r="B76" s="45" t="s">
        <v>60</v>
      </c>
      <c r="C76" s="71">
        <v>17011</v>
      </c>
      <c r="D76" s="74">
        <v>6.765000000000001</v>
      </c>
      <c r="E76" s="74">
        <v>1.7385000000000002</v>
      </c>
      <c r="F76" s="73">
        <v>3.891285591026747</v>
      </c>
      <c r="G76" s="74">
        <v>7.87</v>
      </c>
      <c r="H76" s="74">
        <v>1.2305000000000001</v>
      </c>
      <c r="I76" s="73">
        <v>6.395774075579032</v>
      </c>
      <c r="J76" s="74">
        <v>7.45</v>
      </c>
      <c r="K76" s="74">
        <v>1.2775</v>
      </c>
      <c r="L76" s="73">
        <v>5.831702544031311</v>
      </c>
      <c r="M76" s="74">
        <v>4.96</v>
      </c>
      <c r="N76" s="74">
        <v>0.798</v>
      </c>
      <c r="O76" s="73">
        <v>6.215538847117794</v>
      </c>
      <c r="P76" s="109"/>
      <c r="Q76" s="109"/>
      <c r="R76" s="61"/>
    </row>
    <row r="77" spans="1:18" ht="13.5" thickBot="1">
      <c r="A77" s="121" t="s">
        <v>57</v>
      </c>
      <c r="B77" s="45" t="s">
        <v>210</v>
      </c>
      <c r="C77" s="71">
        <v>17021</v>
      </c>
      <c r="D77" s="74">
        <v>0</v>
      </c>
      <c r="E77" s="74">
        <v>0</v>
      </c>
      <c r="F77" s="73">
        <v>0</v>
      </c>
      <c r="G77" s="138">
        <v>2.3</v>
      </c>
      <c r="H77" s="139">
        <v>0.1625</v>
      </c>
      <c r="I77" s="140">
        <v>14.153846153846152</v>
      </c>
      <c r="J77" s="139">
        <v>0</v>
      </c>
      <c r="K77" s="139">
        <v>0</v>
      </c>
      <c r="L77" s="140">
        <v>0</v>
      </c>
      <c r="M77" s="139">
        <v>2</v>
      </c>
      <c r="N77" s="139">
        <v>0.1835</v>
      </c>
      <c r="O77" s="140">
        <v>10.899182561307903</v>
      </c>
      <c r="P77" s="141"/>
      <c r="Q77" s="141"/>
      <c r="R77" s="142"/>
    </row>
    <row r="78" spans="1:18" ht="13.5" thickBot="1">
      <c r="A78" s="135"/>
      <c r="B78" s="135"/>
      <c r="C78" s="135"/>
      <c r="D78" s="136">
        <f>SUM(D76:D77)</f>
        <v>6.765000000000001</v>
      </c>
      <c r="E78" s="136">
        <f>SUM(E76:E77)</f>
        <v>1.7385000000000002</v>
      </c>
      <c r="F78" s="136">
        <f>D78/E78</f>
        <v>3.891285591026747</v>
      </c>
      <c r="G78" s="136">
        <f>SUM(G76:G77)</f>
        <v>10.17</v>
      </c>
      <c r="H78" s="136">
        <f>SUM(H76:H77)</f>
        <v>1.3930000000000002</v>
      </c>
      <c r="I78" s="136">
        <f>G78/H78</f>
        <v>7.3007896625987065</v>
      </c>
      <c r="J78" s="136">
        <f>SUM(J76:J77)</f>
        <v>7.45</v>
      </c>
      <c r="K78" s="136">
        <f>SUM(K76:K77)</f>
        <v>1.2775</v>
      </c>
      <c r="L78" s="136">
        <f>J78/K78</f>
        <v>5.831702544031311</v>
      </c>
      <c r="M78" s="136">
        <f>SUM(M76:M77)</f>
        <v>6.96</v>
      </c>
      <c r="N78" s="136">
        <f>SUM(N76:N77)</f>
        <v>0.9815</v>
      </c>
      <c r="O78" s="136">
        <f>M78/N78</f>
        <v>7.091186958736627</v>
      </c>
      <c r="P78" s="136">
        <f>AVERAGE(G78,J78,M78)</f>
        <v>8.193333333333333</v>
      </c>
      <c r="Q78" s="136">
        <f>AVERAGE(H78,K78,N78)</f>
        <v>1.2173333333333336</v>
      </c>
      <c r="R78" s="136">
        <f>P78/Q78</f>
        <v>6.730558598028476</v>
      </c>
    </row>
    <row r="83" spans="1:2" ht="12.75">
      <c r="A83" s="90"/>
      <c r="B83" s="90" t="s">
        <v>231</v>
      </c>
    </row>
    <row r="84" ht="13.5" thickBot="1"/>
    <row r="85" spans="1:18" ht="12.75">
      <c r="A85" s="117"/>
      <c r="B85" s="67"/>
      <c r="C85" s="66" t="s">
        <v>194</v>
      </c>
      <c r="D85" s="190" t="s">
        <v>195</v>
      </c>
      <c r="E85" s="191"/>
      <c r="F85" s="192"/>
      <c r="G85" s="190" t="s">
        <v>196</v>
      </c>
      <c r="H85" s="191"/>
      <c r="I85" s="192"/>
      <c r="J85" s="190" t="s">
        <v>197</v>
      </c>
      <c r="K85" s="191"/>
      <c r="L85" s="192"/>
      <c r="M85" s="190" t="s">
        <v>198</v>
      </c>
      <c r="N85" s="191"/>
      <c r="O85" s="192"/>
      <c r="P85" s="190" t="s">
        <v>237</v>
      </c>
      <c r="Q85" s="191"/>
      <c r="R85" s="193"/>
    </row>
    <row r="86" spans="1:18" ht="12.75">
      <c r="A86" s="118" t="s">
        <v>199</v>
      </c>
      <c r="B86" s="47" t="s">
        <v>200</v>
      </c>
      <c r="C86" s="69" t="s">
        <v>2</v>
      </c>
      <c r="D86" s="82" t="s">
        <v>201</v>
      </c>
      <c r="E86" s="82" t="s">
        <v>202</v>
      </c>
      <c r="F86" s="84" t="s">
        <v>203</v>
      </c>
      <c r="G86" s="82" t="s">
        <v>201</v>
      </c>
      <c r="H86" s="82" t="s">
        <v>202</v>
      </c>
      <c r="I86" s="84" t="s">
        <v>203</v>
      </c>
      <c r="J86" s="82" t="s">
        <v>201</v>
      </c>
      <c r="K86" s="82" t="s">
        <v>202</v>
      </c>
      <c r="L86" s="84" t="s">
        <v>203</v>
      </c>
      <c r="M86" s="82" t="s">
        <v>201</v>
      </c>
      <c r="N86" s="82" t="s">
        <v>202</v>
      </c>
      <c r="O86" s="84" t="s">
        <v>203</v>
      </c>
      <c r="P86" s="88" t="s">
        <v>201</v>
      </c>
      <c r="Q86" s="82" t="s">
        <v>202</v>
      </c>
      <c r="R86" s="46" t="s">
        <v>203</v>
      </c>
    </row>
    <row r="87" spans="1:18" ht="12.75">
      <c r="A87" s="121" t="s">
        <v>88</v>
      </c>
      <c r="B87" s="45" t="s">
        <v>89</v>
      </c>
      <c r="C87" s="71">
        <v>22041</v>
      </c>
      <c r="D87" s="74">
        <v>3.1350000000000002</v>
      </c>
      <c r="E87" s="74">
        <v>0.1765</v>
      </c>
      <c r="F87" s="73">
        <v>17.762039660056658</v>
      </c>
      <c r="G87" s="74">
        <v>0.31</v>
      </c>
      <c r="H87" s="74">
        <v>0.0385</v>
      </c>
      <c r="I87" s="73">
        <v>8.051948051948052</v>
      </c>
      <c r="J87" s="74">
        <v>1.4</v>
      </c>
      <c r="K87" s="74">
        <v>0.0875</v>
      </c>
      <c r="L87" s="73">
        <v>16</v>
      </c>
      <c r="M87" s="74">
        <v>2.965</v>
      </c>
      <c r="N87" s="74">
        <v>0.2445</v>
      </c>
      <c r="O87" s="73">
        <v>12.126789366053169</v>
      </c>
      <c r="P87" s="89">
        <f aca="true" t="shared" si="14" ref="P87:Q89">AVERAGE(G87,J87,M87)</f>
        <v>1.5583333333333333</v>
      </c>
      <c r="Q87" s="74">
        <f t="shared" si="14"/>
        <v>0.1235</v>
      </c>
      <c r="R87" s="44">
        <f aca="true" t="shared" si="15" ref="R87:R99">P87/Q87</f>
        <v>12.618083670715249</v>
      </c>
    </row>
    <row r="88" spans="1:18" ht="12.75">
      <c r="A88" s="121" t="s">
        <v>57</v>
      </c>
      <c r="B88" s="45" t="s">
        <v>144</v>
      </c>
      <c r="C88" s="71">
        <v>4191</v>
      </c>
      <c r="D88" s="74">
        <v>10</v>
      </c>
      <c r="E88" s="74">
        <v>0.458</v>
      </c>
      <c r="F88" s="73">
        <v>21.83406113537118</v>
      </c>
      <c r="G88" s="74">
        <v>8.09</v>
      </c>
      <c r="H88" s="74">
        <v>0.5195000000000001</v>
      </c>
      <c r="I88" s="73">
        <v>15.57266602502406</v>
      </c>
      <c r="J88" s="74">
        <v>6.265</v>
      </c>
      <c r="K88" s="74">
        <v>0.6855</v>
      </c>
      <c r="L88" s="73">
        <v>9.139314369073668</v>
      </c>
      <c r="M88" s="74">
        <v>4.6</v>
      </c>
      <c r="N88" s="74">
        <v>0.388</v>
      </c>
      <c r="O88" s="73">
        <v>11.855670103092782</v>
      </c>
      <c r="P88" s="89">
        <f t="shared" si="14"/>
        <v>6.3183333333333325</v>
      </c>
      <c r="Q88" s="74">
        <f t="shared" si="14"/>
        <v>0.531</v>
      </c>
      <c r="R88" s="44">
        <f t="shared" si="15"/>
        <v>11.898932831136218</v>
      </c>
    </row>
    <row r="89" spans="1:18" ht="12.75">
      <c r="A89" s="121" t="s">
        <v>14</v>
      </c>
      <c r="B89" s="45" t="s">
        <v>15</v>
      </c>
      <c r="C89" s="71">
        <v>22051</v>
      </c>
      <c r="D89" s="74">
        <v>7.0649999999999995</v>
      </c>
      <c r="E89" s="74">
        <v>0.272</v>
      </c>
      <c r="F89" s="73">
        <v>0</v>
      </c>
      <c r="G89" s="74">
        <v>0</v>
      </c>
      <c r="H89" s="74">
        <v>0</v>
      </c>
      <c r="I89" s="73">
        <v>0</v>
      </c>
      <c r="J89" s="74">
        <v>1.1</v>
      </c>
      <c r="K89" s="74">
        <v>0.349</v>
      </c>
      <c r="L89" s="73">
        <v>3.1518624641833815</v>
      </c>
      <c r="M89" s="74">
        <v>0</v>
      </c>
      <c r="N89" s="74">
        <v>0</v>
      </c>
      <c r="O89" s="73">
        <v>0</v>
      </c>
      <c r="P89" s="89">
        <f t="shared" si="14"/>
        <v>0.3666666666666667</v>
      </c>
      <c r="Q89" s="74">
        <f t="shared" si="14"/>
        <v>0.11633333333333333</v>
      </c>
      <c r="R89" s="44">
        <f t="shared" si="15"/>
        <v>3.1518624641833815</v>
      </c>
    </row>
    <row r="90" spans="1:19" ht="12.75">
      <c r="A90" s="121" t="s">
        <v>57</v>
      </c>
      <c r="B90" s="45" t="s">
        <v>210</v>
      </c>
      <c r="C90" s="71">
        <v>17021</v>
      </c>
      <c r="D90" s="74">
        <v>0</v>
      </c>
      <c r="E90" s="74">
        <v>0</v>
      </c>
      <c r="F90" s="73">
        <v>0</v>
      </c>
      <c r="G90" s="74">
        <v>2.3</v>
      </c>
      <c r="H90" s="74">
        <v>0.1625</v>
      </c>
      <c r="I90" s="73">
        <v>14.153846153846152</v>
      </c>
      <c r="J90" s="74">
        <v>0</v>
      </c>
      <c r="K90" s="74">
        <v>0</v>
      </c>
      <c r="L90" s="73">
        <v>0</v>
      </c>
      <c r="M90" s="74">
        <v>2</v>
      </c>
      <c r="N90" s="74">
        <v>0.1835</v>
      </c>
      <c r="O90" s="73">
        <v>10.899182561307903</v>
      </c>
      <c r="P90" s="89">
        <f aca="true" t="shared" si="16" ref="P90:P99">AVERAGE(G90,J90,M90)</f>
        <v>1.4333333333333333</v>
      </c>
      <c r="Q90" s="74">
        <f aca="true" t="shared" si="17" ref="Q90:Q99">AVERAGE(H90,K90,N90)</f>
        <v>0.11533333333333333</v>
      </c>
      <c r="R90" s="44">
        <f t="shared" si="15"/>
        <v>12.427745664739884</v>
      </c>
      <c r="S90" s="85"/>
    </row>
    <row r="91" spans="1:18" ht="12.75">
      <c r="A91" s="121" t="s">
        <v>87</v>
      </c>
      <c r="B91" s="45" t="s">
        <v>145</v>
      </c>
      <c r="C91" s="71">
        <v>49012</v>
      </c>
      <c r="D91" s="74">
        <v>0.1</v>
      </c>
      <c r="E91" s="74">
        <v>0.011</v>
      </c>
      <c r="F91" s="73">
        <v>9.090909090909092</v>
      </c>
      <c r="G91" s="74">
        <v>0.375</v>
      </c>
      <c r="H91" s="74">
        <v>0.01</v>
      </c>
      <c r="I91" s="73">
        <v>37.5</v>
      </c>
      <c r="J91" s="74">
        <v>0</v>
      </c>
      <c r="K91" s="74">
        <v>0</v>
      </c>
      <c r="L91" s="73">
        <v>0</v>
      </c>
      <c r="M91" s="74">
        <v>0.125</v>
      </c>
      <c r="N91" s="74">
        <v>0.0355</v>
      </c>
      <c r="O91" s="73">
        <v>0</v>
      </c>
      <c r="P91" s="89">
        <f t="shared" si="16"/>
        <v>0.16666666666666666</v>
      </c>
      <c r="Q91" s="74">
        <f t="shared" si="17"/>
        <v>0.015166666666666667</v>
      </c>
      <c r="R91" s="44">
        <f t="shared" si="15"/>
        <v>10.989010989010989</v>
      </c>
    </row>
    <row r="92" spans="1:18" ht="12.75">
      <c r="A92" s="121" t="s">
        <v>3</v>
      </c>
      <c r="B92" s="45" t="s">
        <v>211</v>
      </c>
      <c r="C92" s="71">
        <v>49993</v>
      </c>
      <c r="D92" s="74">
        <v>1.9</v>
      </c>
      <c r="E92" s="74">
        <v>0.1835</v>
      </c>
      <c r="F92" s="73">
        <v>10.354223433242506</v>
      </c>
      <c r="G92" s="74">
        <v>2.915</v>
      </c>
      <c r="H92" s="74">
        <v>0.33799999999999997</v>
      </c>
      <c r="I92" s="73">
        <v>8.624260355029588</v>
      </c>
      <c r="J92" s="74">
        <v>2.375</v>
      </c>
      <c r="K92" s="74">
        <v>0.191</v>
      </c>
      <c r="L92" s="73">
        <v>12.434554973821989</v>
      </c>
      <c r="M92" s="74">
        <v>1.41</v>
      </c>
      <c r="N92" s="74">
        <v>0.115</v>
      </c>
      <c r="O92" s="73">
        <v>12.26086956521739</v>
      </c>
      <c r="P92" s="89">
        <f t="shared" si="16"/>
        <v>2.2333333333333334</v>
      </c>
      <c r="Q92" s="74">
        <f t="shared" si="17"/>
        <v>0.21466666666666664</v>
      </c>
      <c r="R92" s="44">
        <f t="shared" si="15"/>
        <v>10.403726708074535</v>
      </c>
    </row>
    <row r="93" spans="1:18" ht="12.75">
      <c r="A93" s="120" t="s">
        <v>46</v>
      </c>
      <c r="B93" s="48" t="s">
        <v>212</v>
      </c>
      <c r="C93" s="70">
        <v>1151</v>
      </c>
      <c r="D93" s="74">
        <v>0</v>
      </c>
      <c r="E93" s="74">
        <v>0</v>
      </c>
      <c r="F93" s="73">
        <v>0</v>
      </c>
      <c r="G93" s="74">
        <v>0.46</v>
      </c>
      <c r="H93" s="74">
        <v>0.046</v>
      </c>
      <c r="I93" s="73">
        <v>0</v>
      </c>
      <c r="J93" s="74">
        <v>0</v>
      </c>
      <c r="K93" s="74">
        <v>0</v>
      </c>
      <c r="L93" s="73">
        <v>0</v>
      </c>
      <c r="M93" s="74">
        <v>0</v>
      </c>
      <c r="N93" s="74">
        <v>0</v>
      </c>
      <c r="O93" s="73">
        <v>0</v>
      </c>
      <c r="P93" s="89">
        <f t="shared" si="16"/>
        <v>0.15333333333333335</v>
      </c>
      <c r="Q93" s="74">
        <f t="shared" si="17"/>
        <v>0.015333333333333332</v>
      </c>
      <c r="R93" s="44">
        <f t="shared" si="15"/>
        <v>10.000000000000002</v>
      </c>
    </row>
    <row r="94" spans="1:18" ht="12.75">
      <c r="A94" s="121" t="s">
        <v>213</v>
      </c>
      <c r="B94" s="45" t="s">
        <v>214</v>
      </c>
      <c r="C94" s="71">
        <v>49023</v>
      </c>
      <c r="D94" s="74">
        <v>3.965</v>
      </c>
      <c r="E94" s="74">
        <v>0.3845</v>
      </c>
      <c r="F94" s="73">
        <v>10.312093628088427</v>
      </c>
      <c r="G94" s="74">
        <v>3.875</v>
      </c>
      <c r="H94" s="74">
        <v>0.386</v>
      </c>
      <c r="I94" s="73">
        <v>10.038860103626943</v>
      </c>
      <c r="J94" s="74">
        <v>3.085</v>
      </c>
      <c r="K94" s="74">
        <v>0.374</v>
      </c>
      <c r="L94" s="73">
        <v>8.248663101604278</v>
      </c>
      <c r="M94" s="74">
        <v>3.375</v>
      </c>
      <c r="N94" s="74">
        <v>0.3315</v>
      </c>
      <c r="O94" s="73">
        <v>10.180995475113122</v>
      </c>
      <c r="P94" s="89">
        <f t="shared" si="16"/>
        <v>3.4450000000000003</v>
      </c>
      <c r="Q94" s="74">
        <f t="shared" si="17"/>
        <v>0.3638333333333333</v>
      </c>
      <c r="R94" s="44">
        <f t="shared" si="15"/>
        <v>9.46862116353642</v>
      </c>
    </row>
    <row r="95" spans="1:18" ht="12.75">
      <c r="A95" s="121" t="s">
        <v>30</v>
      </c>
      <c r="B95" s="45" t="s">
        <v>34</v>
      </c>
      <c r="C95" s="71">
        <v>4021</v>
      </c>
      <c r="D95" s="74">
        <v>1</v>
      </c>
      <c r="E95" s="74">
        <v>0.148</v>
      </c>
      <c r="F95" s="73">
        <v>0</v>
      </c>
      <c r="G95" s="74">
        <v>0.915</v>
      </c>
      <c r="H95" s="74">
        <v>0.086</v>
      </c>
      <c r="I95" s="73">
        <v>0</v>
      </c>
      <c r="J95" s="74">
        <v>0</v>
      </c>
      <c r="K95" s="74">
        <v>0</v>
      </c>
      <c r="L95" s="73">
        <v>0</v>
      </c>
      <c r="M95" s="74">
        <v>1.575</v>
      </c>
      <c r="N95" s="74">
        <v>0.208</v>
      </c>
      <c r="O95" s="73">
        <v>7.572115384615385</v>
      </c>
      <c r="P95" s="89">
        <f t="shared" si="16"/>
        <v>0.8300000000000001</v>
      </c>
      <c r="Q95" s="74">
        <f t="shared" si="17"/>
        <v>0.09799999999999999</v>
      </c>
      <c r="R95" s="44">
        <f t="shared" si="15"/>
        <v>8.469387755102042</v>
      </c>
    </row>
    <row r="96" spans="1:18" ht="12.75">
      <c r="A96" s="121" t="s">
        <v>30</v>
      </c>
      <c r="B96" s="45" t="s">
        <v>35</v>
      </c>
      <c r="C96" s="71">
        <v>4071</v>
      </c>
      <c r="D96" s="74">
        <v>1.6</v>
      </c>
      <c r="E96" s="74">
        <v>0.404</v>
      </c>
      <c r="F96" s="73">
        <v>0</v>
      </c>
      <c r="G96" s="74">
        <v>0</v>
      </c>
      <c r="H96" s="74">
        <v>0</v>
      </c>
      <c r="I96" s="73">
        <v>0</v>
      </c>
      <c r="J96" s="74">
        <v>2.7350000000000003</v>
      </c>
      <c r="K96" s="74">
        <v>0.5565</v>
      </c>
      <c r="L96" s="73">
        <v>0</v>
      </c>
      <c r="M96" s="74">
        <v>0</v>
      </c>
      <c r="N96" s="74">
        <v>0</v>
      </c>
      <c r="O96" s="73">
        <v>0</v>
      </c>
      <c r="P96" s="89">
        <f t="shared" si="16"/>
        <v>0.9116666666666667</v>
      </c>
      <c r="Q96" s="74">
        <f t="shared" si="17"/>
        <v>0.1855</v>
      </c>
      <c r="R96" s="44">
        <f t="shared" si="15"/>
        <v>4.914645103324349</v>
      </c>
    </row>
    <row r="97" spans="1:18" ht="12.75">
      <c r="A97" s="121" t="s">
        <v>36</v>
      </c>
      <c r="B97" s="45" t="s">
        <v>37</v>
      </c>
      <c r="C97" s="71">
        <v>19051</v>
      </c>
      <c r="D97" s="74">
        <v>0</v>
      </c>
      <c r="E97" s="74">
        <v>0</v>
      </c>
      <c r="F97" s="73">
        <v>0</v>
      </c>
      <c r="G97" s="74">
        <v>0.035</v>
      </c>
      <c r="H97" s="74">
        <v>0.0215</v>
      </c>
      <c r="I97" s="73">
        <v>1.6279069767441863</v>
      </c>
      <c r="J97" s="74">
        <v>0.035</v>
      </c>
      <c r="K97" s="74">
        <v>0.017</v>
      </c>
      <c r="L97" s="73">
        <v>2.058823529411765</v>
      </c>
      <c r="M97" s="74">
        <v>0.085</v>
      </c>
      <c r="N97" s="74">
        <v>0.0385</v>
      </c>
      <c r="O97" s="73">
        <v>2.207792207792208</v>
      </c>
      <c r="P97" s="89">
        <f t="shared" si="16"/>
        <v>0.05166666666666667</v>
      </c>
      <c r="Q97" s="74">
        <f t="shared" si="17"/>
        <v>0.025666666666666667</v>
      </c>
      <c r="R97" s="44">
        <f t="shared" si="15"/>
        <v>2.012987012987013</v>
      </c>
    </row>
    <row r="98" spans="1:18" ht="12.75" hidden="1">
      <c r="A98" s="121" t="s">
        <v>18</v>
      </c>
      <c r="B98" s="45" t="s">
        <v>19</v>
      </c>
      <c r="C98" s="71">
        <v>15091</v>
      </c>
      <c r="D98" s="74">
        <v>0.035</v>
      </c>
      <c r="E98" s="74">
        <v>0.0195</v>
      </c>
      <c r="F98" s="73">
        <v>1.794871794871795</v>
      </c>
      <c r="G98" s="74">
        <v>0</v>
      </c>
      <c r="H98" s="74">
        <v>0</v>
      </c>
      <c r="I98" s="73">
        <v>0</v>
      </c>
      <c r="J98" s="74">
        <v>0</v>
      </c>
      <c r="K98" s="74">
        <v>0</v>
      </c>
      <c r="L98" s="73">
        <v>0</v>
      </c>
      <c r="M98" s="74">
        <v>0</v>
      </c>
      <c r="N98" s="74">
        <v>0</v>
      </c>
      <c r="O98" s="73">
        <v>0</v>
      </c>
      <c r="P98" s="89">
        <f t="shared" si="16"/>
        <v>0</v>
      </c>
      <c r="Q98" s="74">
        <f t="shared" si="17"/>
        <v>0</v>
      </c>
      <c r="R98" s="44" t="e">
        <f t="shared" si="15"/>
        <v>#DIV/0!</v>
      </c>
    </row>
    <row r="99" spans="1:18" ht="13.5" thickBot="1">
      <c r="A99" s="119" t="s">
        <v>82</v>
      </c>
      <c r="B99" s="53" t="s">
        <v>215</v>
      </c>
      <c r="C99" s="83">
        <v>8371</v>
      </c>
      <c r="D99" s="78">
        <v>0</v>
      </c>
      <c r="E99" s="78">
        <v>0</v>
      </c>
      <c r="F99" s="76">
        <v>0</v>
      </c>
      <c r="G99" s="78">
        <v>0.04</v>
      </c>
      <c r="H99" s="78">
        <v>0.0515</v>
      </c>
      <c r="I99" s="76">
        <v>0.7766990291262137</v>
      </c>
      <c r="J99" s="78">
        <v>0</v>
      </c>
      <c r="K99" s="78">
        <v>0</v>
      </c>
      <c r="L99" s="76">
        <v>0</v>
      </c>
      <c r="M99" s="78">
        <v>0</v>
      </c>
      <c r="N99" s="78">
        <v>0</v>
      </c>
      <c r="O99" s="76">
        <v>0</v>
      </c>
      <c r="P99" s="77">
        <f t="shared" si="16"/>
        <v>0.013333333333333334</v>
      </c>
      <c r="Q99" s="78">
        <f t="shared" si="17"/>
        <v>0.017166666666666667</v>
      </c>
      <c r="R99" s="51">
        <f t="shared" si="15"/>
        <v>0.7766990291262136</v>
      </c>
    </row>
  </sheetData>
  <mergeCells count="38">
    <mergeCell ref="D66:F66"/>
    <mergeCell ref="G66:I66"/>
    <mergeCell ref="J66:L66"/>
    <mergeCell ref="M66:O66"/>
    <mergeCell ref="P66:R66"/>
    <mergeCell ref="D74:F74"/>
    <mergeCell ref="G74:I74"/>
    <mergeCell ref="J74:L74"/>
    <mergeCell ref="M74:O74"/>
    <mergeCell ref="P74:R74"/>
    <mergeCell ref="S4:S5"/>
    <mergeCell ref="B2:R2"/>
    <mergeCell ref="D4:F4"/>
    <mergeCell ref="G4:I4"/>
    <mergeCell ref="J4:L4"/>
    <mergeCell ref="M4:O4"/>
    <mergeCell ref="P4:R4"/>
    <mergeCell ref="A1:S1"/>
    <mergeCell ref="D34:F34"/>
    <mergeCell ref="G34:I34"/>
    <mergeCell ref="J34:L34"/>
    <mergeCell ref="M34:O34"/>
    <mergeCell ref="P34:R34"/>
    <mergeCell ref="D42:F42"/>
    <mergeCell ref="G42:I42"/>
    <mergeCell ref="J42:L42"/>
    <mergeCell ref="M42:O42"/>
    <mergeCell ref="P42:R42"/>
    <mergeCell ref="D54:F54"/>
    <mergeCell ref="G54:I54"/>
    <mergeCell ref="J54:L54"/>
    <mergeCell ref="M54:O54"/>
    <mergeCell ref="P54:R54"/>
    <mergeCell ref="D85:F85"/>
    <mergeCell ref="G85:I85"/>
    <mergeCell ref="J85:L85"/>
    <mergeCell ref="M85:O85"/>
    <mergeCell ref="P85:R85"/>
  </mergeCells>
  <printOptions/>
  <pageMargins left="0.7" right="0.7" top="0.75" bottom="0.75" header="0.3" footer="0.3"/>
  <pageSetup fitToHeight="0" fitToWidth="1" horizontalDpi="600" verticalDpi="600" orientation="landscape" scale="94" r:id="rId1"/>
</worksheet>
</file>

<file path=xl/worksheets/sheet3.xml><?xml version="1.0" encoding="utf-8"?>
<worksheet xmlns="http://schemas.openxmlformats.org/spreadsheetml/2006/main" xmlns:r="http://schemas.openxmlformats.org/officeDocument/2006/relationships">
  <sheetPr>
    <pageSetUpPr fitToPage="1"/>
  </sheetPr>
  <dimension ref="A1:N50"/>
  <sheetViews>
    <sheetView tabSelected="1" zoomScalePageLayoutView="0" workbookViewId="0" topLeftCell="A1">
      <selection activeCell="I6" sqref="I6"/>
    </sheetView>
  </sheetViews>
  <sheetFormatPr defaultColWidth="9.140625" defaultRowHeight="12.75"/>
  <cols>
    <col min="1" max="1" width="22.28125" style="1" bestFit="1" customWidth="1"/>
    <col min="2" max="2" width="35.7109375" style="1" customWidth="1"/>
    <col min="3" max="3" width="8.7109375" style="1" customWidth="1"/>
    <col min="4" max="4" width="11.28125" style="1" customWidth="1"/>
    <col min="5" max="5" width="16.421875" style="1" customWidth="1"/>
    <col min="6" max="6" width="14.28125" style="1" customWidth="1"/>
    <col min="7" max="7" width="1.1484375" style="1" customWidth="1"/>
    <col min="8" max="8" width="11.8515625" style="1" customWidth="1"/>
    <col min="9" max="9" width="16.421875" style="1" customWidth="1"/>
    <col min="10" max="11" width="14.28125" style="1" customWidth="1"/>
    <col min="12" max="12" width="11.00390625" style="180" customWidth="1"/>
    <col min="13" max="13" width="5.28125" style="1" hidden="1" customWidth="1"/>
    <col min="14" max="16384" width="9.140625" style="1" customWidth="1"/>
  </cols>
  <sheetData>
    <row r="1" spans="1:12" ht="15" thickBot="1">
      <c r="A1" s="211" t="s">
        <v>192</v>
      </c>
      <c r="B1" s="212"/>
      <c r="C1" s="213"/>
      <c r="D1" s="198" t="s">
        <v>185</v>
      </c>
      <c r="E1" s="198"/>
      <c r="F1" s="198"/>
      <c r="G1" s="198"/>
      <c r="H1" s="198" t="s">
        <v>248</v>
      </c>
      <c r="I1" s="198"/>
      <c r="J1" s="198"/>
      <c r="K1" s="198"/>
      <c r="L1" s="199"/>
    </row>
    <row r="2" spans="1:12" ht="12.75" customHeight="1">
      <c r="A2" s="214"/>
      <c r="B2" s="215"/>
      <c r="C2" s="216"/>
      <c r="D2" s="217" t="s">
        <v>175</v>
      </c>
      <c r="E2" s="202" t="s">
        <v>176</v>
      </c>
      <c r="F2" s="200" t="s">
        <v>178</v>
      </c>
      <c r="G2" s="174"/>
      <c r="H2" s="200" t="s">
        <v>175</v>
      </c>
      <c r="I2" s="202" t="s">
        <v>176</v>
      </c>
      <c r="J2" s="200" t="s">
        <v>178</v>
      </c>
      <c r="K2" s="208" t="s">
        <v>249</v>
      </c>
      <c r="L2" s="204" t="s">
        <v>251</v>
      </c>
    </row>
    <row r="3" spans="1:12" ht="12.75">
      <c r="A3" s="219"/>
      <c r="B3" s="220"/>
      <c r="C3" s="221"/>
      <c r="D3" s="218"/>
      <c r="E3" s="203"/>
      <c r="F3" s="201"/>
      <c r="G3" s="175"/>
      <c r="H3" s="201"/>
      <c r="I3" s="203"/>
      <c r="J3" s="201"/>
      <c r="K3" s="209"/>
      <c r="L3" s="205"/>
    </row>
    <row r="4" spans="1:12" ht="12.75" customHeight="1">
      <c r="A4" s="167"/>
      <c r="B4" s="3"/>
      <c r="C4" s="3"/>
      <c r="D4" s="207" t="s">
        <v>174</v>
      </c>
      <c r="E4" s="207" t="s">
        <v>177</v>
      </c>
      <c r="F4" s="207" t="s">
        <v>238</v>
      </c>
      <c r="G4" s="176"/>
      <c r="H4" s="207" t="s">
        <v>174</v>
      </c>
      <c r="I4" s="207" t="s">
        <v>177</v>
      </c>
      <c r="J4" s="207" t="s">
        <v>238</v>
      </c>
      <c r="K4" s="209"/>
      <c r="L4" s="205"/>
    </row>
    <row r="5" spans="1:13" ht="12.75">
      <c r="A5" s="47" t="s">
        <v>199</v>
      </c>
      <c r="B5" s="69" t="s">
        <v>151</v>
      </c>
      <c r="C5" s="69" t="s">
        <v>152</v>
      </c>
      <c r="D5" s="203"/>
      <c r="E5" s="203"/>
      <c r="F5" s="203"/>
      <c r="G5" s="177"/>
      <c r="H5" s="203"/>
      <c r="I5" s="203"/>
      <c r="J5" s="203"/>
      <c r="K5" s="210"/>
      <c r="L5" s="206"/>
      <c r="M5" s="1" t="s">
        <v>236</v>
      </c>
    </row>
    <row r="6" spans="1:13" ht="14.25">
      <c r="A6" s="168" t="s">
        <v>141</v>
      </c>
      <c r="B6" s="4" t="s">
        <v>140</v>
      </c>
      <c r="C6" s="4" t="s">
        <v>139</v>
      </c>
      <c r="D6" s="5">
        <v>2</v>
      </c>
      <c r="E6" s="5">
        <v>4</v>
      </c>
      <c r="F6" s="5">
        <v>5</v>
      </c>
      <c r="G6" s="128"/>
      <c r="H6" s="5">
        <v>2</v>
      </c>
      <c r="I6" s="9">
        <f aca="true" t="shared" si="0" ref="I6:I35">((15*E6)/29)+14/29</f>
        <v>2.5517241379310347</v>
      </c>
      <c r="J6" s="9">
        <f aca="true" t="shared" si="1" ref="J6:J35">((15*F6)/22)+7/22</f>
        <v>3.7272727272727275</v>
      </c>
      <c r="K6" s="169">
        <f>SUM(H6:J6)</f>
        <v>8.278996865203762</v>
      </c>
      <c r="L6" s="184" t="s">
        <v>263</v>
      </c>
      <c r="M6" s="1" t="e">
        <f aca="true" t="shared" si="2" ref="M6:M35">RANK(L6,$L$6:$L$35,1)</f>
        <v>#VALUE!</v>
      </c>
    </row>
    <row r="7" spans="1:13" ht="12.75">
      <c r="A7" s="168" t="s">
        <v>142</v>
      </c>
      <c r="B7" s="4" t="s">
        <v>112</v>
      </c>
      <c r="C7" s="4" t="s">
        <v>241</v>
      </c>
      <c r="D7" s="5">
        <v>9</v>
      </c>
      <c r="E7" s="5">
        <v>1</v>
      </c>
      <c r="F7" s="5">
        <v>3</v>
      </c>
      <c r="G7" s="128"/>
      <c r="H7" s="5">
        <v>9</v>
      </c>
      <c r="I7" s="9">
        <f t="shared" si="0"/>
        <v>1</v>
      </c>
      <c r="J7" s="9">
        <f t="shared" si="1"/>
        <v>2.3636363636363638</v>
      </c>
      <c r="K7" s="169">
        <f aca="true" t="shared" si="3" ref="K7:K35">SUM(H7:J7)</f>
        <v>12.363636363636363</v>
      </c>
      <c r="L7" s="178">
        <v>331270</v>
      </c>
      <c r="M7" s="1">
        <f t="shared" si="2"/>
        <v>17</v>
      </c>
    </row>
    <row r="8" spans="1:13" ht="12.75">
      <c r="A8" s="168" t="s">
        <v>227</v>
      </c>
      <c r="B8" s="4" t="s">
        <v>86</v>
      </c>
      <c r="C8" s="4" t="s">
        <v>85</v>
      </c>
      <c r="D8" s="5">
        <v>8</v>
      </c>
      <c r="E8" s="5">
        <v>6</v>
      </c>
      <c r="F8" s="5">
        <v>1</v>
      </c>
      <c r="G8" s="128"/>
      <c r="H8" s="5">
        <v>8</v>
      </c>
      <c r="I8" s="9">
        <f t="shared" si="0"/>
        <v>3.586206896551724</v>
      </c>
      <c r="J8" s="9">
        <f t="shared" si="1"/>
        <v>1</v>
      </c>
      <c r="K8" s="169">
        <f t="shared" si="3"/>
        <v>12.586206896551724</v>
      </c>
      <c r="L8" s="178">
        <v>47160</v>
      </c>
      <c r="M8" s="1">
        <f t="shared" si="2"/>
        <v>1</v>
      </c>
    </row>
    <row r="9" spans="1:13" ht="12.75">
      <c r="A9" s="168" t="s">
        <v>167</v>
      </c>
      <c r="B9" s="4" t="s">
        <v>13</v>
      </c>
      <c r="C9" s="4" t="s">
        <v>12</v>
      </c>
      <c r="D9" s="5">
        <v>4</v>
      </c>
      <c r="E9" s="5">
        <v>8</v>
      </c>
      <c r="F9" s="5">
        <v>8</v>
      </c>
      <c r="G9" s="128"/>
      <c r="H9" s="5">
        <v>4</v>
      </c>
      <c r="I9" s="9">
        <f t="shared" si="0"/>
        <v>4.620689655172414</v>
      </c>
      <c r="J9" s="9">
        <f t="shared" si="1"/>
        <v>5.7727272727272725</v>
      </c>
      <c r="K9" s="169">
        <f t="shared" si="3"/>
        <v>14.393416927899686</v>
      </c>
      <c r="L9" s="178">
        <v>52400</v>
      </c>
      <c r="M9" s="1">
        <f t="shared" si="2"/>
        <v>2</v>
      </c>
    </row>
    <row r="10" spans="1:13" ht="12.75">
      <c r="A10" s="168" t="s">
        <v>142</v>
      </c>
      <c r="B10" s="4" t="s">
        <v>188</v>
      </c>
      <c r="C10" s="4" t="s">
        <v>241</v>
      </c>
      <c r="D10" s="5">
        <v>12</v>
      </c>
      <c r="E10" s="5">
        <v>2</v>
      </c>
      <c r="F10" s="5">
        <v>2</v>
      </c>
      <c r="G10" s="128"/>
      <c r="H10" s="5">
        <v>12</v>
      </c>
      <c r="I10" s="9">
        <f t="shared" si="0"/>
        <v>1.517241379310345</v>
      </c>
      <c r="J10" s="9">
        <f t="shared" si="1"/>
        <v>1.6818181818181817</v>
      </c>
      <c r="K10" s="169">
        <f t="shared" si="3"/>
        <v>15.199059561128527</v>
      </c>
      <c r="L10" s="178">
        <v>457597</v>
      </c>
      <c r="M10" s="1">
        <f t="shared" si="2"/>
        <v>18</v>
      </c>
    </row>
    <row r="11" spans="1:13" ht="12.75">
      <c r="A11" s="168" t="s">
        <v>79</v>
      </c>
      <c r="B11" s="4" t="s">
        <v>163</v>
      </c>
      <c r="C11" s="4" t="s">
        <v>164</v>
      </c>
      <c r="D11" s="5">
        <v>6</v>
      </c>
      <c r="E11" s="5">
        <v>13</v>
      </c>
      <c r="F11" s="5">
        <v>7</v>
      </c>
      <c r="G11" s="128"/>
      <c r="H11" s="5">
        <v>6</v>
      </c>
      <c r="I11" s="9">
        <f t="shared" si="0"/>
        <v>7.206896551724138</v>
      </c>
      <c r="J11" s="9">
        <f t="shared" si="1"/>
        <v>5.090909090909091</v>
      </c>
      <c r="K11" s="169">
        <f t="shared" si="3"/>
        <v>18.29780564263323</v>
      </c>
      <c r="L11" s="178">
        <v>95435</v>
      </c>
      <c r="M11" s="1">
        <f t="shared" si="2"/>
        <v>11</v>
      </c>
    </row>
    <row r="12" spans="1:13" ht="12.75">
      <c r="A12" s="168" t="s">
        <v>79</v>
      </c>
      <c r="B12" s="4" t="s">
        <v>165</v>
      </c>
      <c r="C12" s="4" t="s">
        <v>166</v>
      </c>
      <c r="D12" s="5">
        <v>6</v>
      </c>
      <c r="E12" s="5">
        <v>14.5</v>
      </c>
      <c r="F12" s="5">
        <v>7</v>
      </c>
      <c r="G12" s="128"/>
      <c r="H12" s="5">
        <v>6</v>
      </c>
      <c r="I12" s="9">
        <f t="shared" si="0"/>
        <v>7.982758620689655</v>
      </c>
      <c r="J12" s="9">
        <f t="shared" si="1"/>
        <v>5.090909090909091</v>
      </c>
      <c r="K12" s="169">
        <f t="shared" si="3"/>
        <v>19.073667711598745</v>
      </c>
      <c r="L12" s="178">
        <v>152690</v>
      </c>
      <c r="M12" s="1">
        <f t="shared" si="2"/>
        <v>14</v>
      </c>
    </row>
    <row r="13" spans="1:13" ht="12.75">
      <c r="A13" s="168" t="s">
        <v>159</v>
      </c>
      <c r="B13" s="4" t="s">
        <v>246</v>
      </c>
      <c r="C13" s="4" t="s">
        <v>42</v>
      </c>
      <c r="D13" s="5">
        <v>1</v>
      </c>
      <c r="E13" s="5">
        <v>20</v>
      </c>
      <c r="F13" s="5">
        <v>11</v>
      </c>
      <c r="G13" s="128"/>
      <c r="H13" s="5">
        <v>1</v>
      </c>
      <c r="I13" s="9">
        <f t="shared" si="0"/>
        <v>10.827586206896552</v>
      </c>
      <c r="J13" s="9">
        <f t="shared" si="1"/>
        <v>7.818181818181818</v>
      </c>
      <c r="K13" s="169">
        <f t="shared" si="3"/>
        <v>19.645768025078368</v>
      </c>
      <c r="L13" s="178" t="s">
        <v>258</v>
      </c>
      <c r="M13" s="1" t="e">
        <f t="shared" si="2"/>
        <v>#VALUE!</v>
      </c>
    </row>
    <row r="14" spans="1:13" ht="12.75">
      <c r="A14" s="168" t="s">
        <v>142</v>
      </c>
      <c r="B14" s="4" t="s">
        <v>187</v>
      </c>
      <c r="C14" s="4" t="s">
        <v>241</v>
      </c>
      <c r="D14" s="5">
        <v>14</v>
      </c>
      <c r="E14" s="5">
        <v>3</v>
      </c>
      <c r="F14" s="5">
        <v>6</v>
      </c>
      <c r="G14" s="128"/>
      <c r="H14" s="5">
        <v>14</v>
      </c>
      <c r="I14" s="9">
        <f t="shared" si="0"/>
        <v>2.0344827586206895</v>
      </c>
      <c r="J14" s="9">
        <f t="shared" si="1"/>
        <v>4.409090909090909</v>
      </c>
      <c r="K14" s="169">
        <f t="shared" si="3"/>
        <v>20.4435736677116</v>
      </c>
      <c r="L14" s="178">
        <v>310700</v>
      </c>
      <c r="M14" s="1">
        <f t="shared" si="2"/>
        <v>16</v>
      </c>
    </row>
    <row r="15" spans="1:13" ht="12.75">
      <c r="A15" s="168" t="s">
        <v>21</v>
      </c>
      <c r="B15" s="4" t="s">
        <v>23</v>
      </c>
      <c r="C15" s="4" t="s">
        <v>22</v>
      </c>
      <c r="D15" s="5">
        <v>7</v>
      </c>
      <c r="E15" s="5">
        <v>11.5</v>
      </c>
      <c r="F15" s="5">
        <v>10</v>
      </c>
      <c r="G15" s="128"/>
      <c r="H15" s="5">
        <v>7</v>
      </c>
      <c r="I15" s="9">
        <f t="shared" si="0"/>
        <v>6.43103448275862</v>
      </c>
      <c r="J15" s="9">
        <f t="shared" si="1"/>
        <v>7.136363636363637</v>
      </c>
      <c r="K15" s="169">
        <f t="shared" si="3"/>
        <v>20.567398119122256</v>
      </c>
      <c r="L15" s="178">
        <v>100734</v>
      </c>
      <c r="M15" s="1">
        <f t="shared" si="2"/>
        <v>12</v>
      </c>
    </row>
    <row r="16" spans="1:13" ht="12.75">
      <c r="A16" s="168" t="s">
        <v>160</v>
      </c>
      <c r="B16" s="4" t="s">
        <v>63</v>
      </c>
      <c r="C16" s="4" t="s">
        <v>62</v>
      </c>
      <c r="D16" s="5">
        <v>3</v>
      </c>
      <c r="E16" s="5">
        <v>14.5</v>
      </c>
      <c r="F16" s="5">
        <v>14</v>
      </c>
      <c r="G16" s="128"/>
      <c r="H16" s="5">
        <v>3</v>
      </c>
      <c r="I16" s="9">
        <f t="shared" si="0"/>
        <v>7.982758620689655</v>
      </c>
      <c r="J16" s="9">
        <f t="shared" si="1"/>
        <v>9.863636363636363</v>
      </c>
      <c r="K16" s="169">
        <f t="shared" si="3"/>
        <v>20.846394984326018</v>
      </c>
      <c r="L16" s="178">
        <v>75980</v>
      </c>
      <c r="M16" s="1">
        <f t="shared" si="2"/>
        <v>8</v>
      </c>
    </row>
    <row r="17" spans="1:13" ht="12.75">
      <c r="A17" s="168" t="s">
        <v>142</v>
      </c>
      <c r="B17" s="4" t="s">
        <v>189</v>
      </c>
      <c r="C17" s="4" t="s">
        <v>241</v>
      </c>
      <c r="D17" s="5">
        <v>16</v>
      </c>
      <c r="E17" s="5">
        <v>5</v>
      </c>
      <c r="F17" s="5">
        <v>4</v>
      </c>
      <c r="G17" s="128"/>
      <c r="H17" s="5">
        <v>16</v>
      </c>
      <c r="I17" s="9">
        <f t="shared" si="0"/>
        <v>3.0689655172413794</v>
      </c>
      <c r="J17" s="9">
        <f t="shared" si="1"/>
        <v>3.0454545454545454</v>
      </c>
      <c r="K17" s="169">
        <f t="shared" si="3"/>
        <v>22.114420062695928</v>
      </c>
      <c r="L17" s="178">
        <v>60915</v>
      </c>
      <c r="M17" s="1">
        <f t="shared" si="2"/>
        <v>4</v>
      </c>
    </row>
    <row r="18" spans="1:13" ht="12.75">
      <c r="A18" s="168" t="s">
        <v>160</v>
      </c>
      <c r="B18" s="4" t="s">
        <v>67</v>
      </c>
      <c r="C18" s="4" t="s">
        <v>66</v>
      </c>
      <c r="D18" s="5">
        <v>3</v>
      </c>
      <c r="E18" s="5">
        <v>16</v>
      </c>
      <c r="F18" s="5">
        <v>15</v>
      </c>
      <c r="G18" s="128"/>
      <c r="H18" s="5">
        <v>3</v>
      </c>
      <c r="I18" s="9">
        <f t="shared" si="0"/>
        <v>8.758620689655173</v>
      </c>
      <c r="J18" s="9">
        <f t="shared" si="1"/>
        <v>10.545454545454545</v>
      </c>
      <c r="K18" s="169">
        <f t="shared" si="3"/>
        <v>22.304075235109718</v>
      </c>
      <c r="L18" s="178">
        <v>53972</v>
      </c>
      <c r="M18" s="1">
        <f t="shared" si="2"/>
        <v>3</v>
      </c>
    </row>
    <row r="19" spans="1:13" ht="12.75">
      <c r="A19" s="168" t="s">
        <v>160</v>
      </c>
      <c r="B19" s="4" t="s">
        <v>71</v>
      </c>
      <c r="C19" s="4" t="s">
        <v>70</v>
      </c>
      <c r="D19" s="5">
        <v>3</v>
      </c>
      <c r="E19" s="5">
        <v>7</v>
      </c>
      <c r="F19" s="5">
        <v>22</v>
      </c>
      <c r="G19" s="128"/>
      <c r="H19" s="5">
        <v>3</v>
      </c>
      <c r="I19" s="9">
        <f t="shared" si="0"/>
        <v>4.1034482758620685</v>
      </c>
      <c r="J19" s="9">
        <f t="shared" si="1"/>
        <v>15.318181818181818</v>
      </c>
      <c r="K19" s="169">
        <f t="shared" si="3"/>
        <v>22.421630094043888</v>
      </c>
      <c r="L19" s="178">
        <v>139084</v>
      </c>
      <c r="M19" s="1">
        <f t="shared" si="2"/>
        <v>13</v>
      </c>
    </row>
    <row r="20" spans="1:13" ht="12.75">
      <c r="A20" s="168" t="s">
        <v>79</v>
      </c>
      <c r="B20" s="4" t="s">
        <v>161</v>
      </c>
      <c r="C20" s="4" t="s">
        <v>162</v>
      </c>
      <c r="D20" s="5">
        <v>6</v>
      </c>
      <c r="E20" s="5">
        <v>22</v>
      </c>
      <c r="F20" s="5">
        <v>7</v>
      </c>
      <c r="G20" s="128"/>
      <c r="H20" s="5">
        <v>6</v>
      </c>
      <c r="I20" s="9">
        <f t="shared" si="0"/>
        <v>11.86206896551724</v>
      </c>
      <c r="J20" s="9">
        <f t="shared" si="1"/>
        <v>5.090909090909091</v>
      </c>
      <c r="K20" s="169">
        <f t="shared" si="3"/>
        <v>22.95297805642633</v>
      </c>
      <c r="L20" s="178">
        <v>85848</v>
      </c>
      <c r="M20" s="1">
        <f t="shared" si="2"/>
        <v>10</v>
      </c>
    </row>
    <row r="21" spans="1:13" ht="12.75">
      <c r="A21" s="168" t="s">
        <v>159</v>
      </c>
      <c r="B21" s="4" t="s">
        <v>41</v>
      </c>
      <c r="C21" s="4" t="s">
        <v>40</v>
      </c>
      <c r="D21" s="5">
        <v>1</v>
      </c>
      <c r="E21" s="5">
        <v>28.5</v>
      </c>
      <c r="F21" s="5">
        <v>11</v>
      </c>
      <c r="G21" s="128"/>
      <c r="H21" s="5">
        <v>1</v>
      </c>
      <c r="I21" s="9">
        <f t="shared" si="0"/>
        <v>15.224137931034482</v>
      </c>
      <c r="J21" s="9">
        <f t="shared" si="1"/>
        <v>7.818181818181818</v>
      </c>
      <c r="K21" s="169">
        <f t="shared" si="3"/>
        <v>24.042319749216304</v>
      </c>
      <c r="L21" s="178" t="s">
        <v>259</v>
      </c>
      <c r="M21" s="1" t="e">
        <f t="shared" si="2"/>
        <v>#VALUE!</v>
      </c>
    </row>
    <row r="22" spans="1:13" ht="12.75">
      <c r="A22" s="168" t="s">
        <v>159</v>
      </c>
      <c r="B22" s="4" t="s">
        <v>59</v>
      </c>
      <c r="C22" s="4" t="s">
        <v>58</v>
      </c>
      <c r="D22" s="5">
        <v>1</v>
      </c>
      <c r="E22" s="5">
        <v>17.5</v>
      </c>
      <c r="F22" s="5">
        <v>20</v>
      </c>
      <c r="G22" s="128"/>
      <c r="H22" s="5">
        <v>1</v>
      </c>
      <c r="I22" s="9">
        <f t="shared" si="0"/>
        <v>9.534482758620689</v>
      </c>
      <c r="J22" s="9">
        <f t="shared" si="1"/>
        <v>13.954545454545455</v>
      </c>
      <c r="K22" s="169">
        <f t="shared" si="3"/>
        <v>24.489028213166144</v>
      </c>
      <c r="L22" s="178">
        <v>63928</v>
      </c>
      <c r="M22" s="1">
        <f t="shared" si="2"/>
        <v>5</v>
      </c>
    </row>
    <row r="23" spans="1:13" ht="12.75">
      <c r="A23" s="168" t="s">
        <v>33</v>
      </c>
      <c r="B23" s="4" t="s">
        <v>32</v>
      </c>
      <c r="C23" s="4" t="s">
        <v>31</v>
      </c>
      <c r="D23" s="5">
        <v>5</v>
      </c>
      <c r="E23" s="5">
        <v>9</v>
      </c>
      <c r="F23" s="5">
        <v>21</v>
      </c>
      <c r="G23" s="128"/>
      <c r="H23" s="5">
        <v>5</v>
      </c>
      <c r="I23" s="9">
        <f t="shared" si="0"/>
        <v>5.137931034482758</v>
      </c>
      <c r="J23" s="9">
        <f t="shared" si="1"/>
        <v>14.636363636363637</v>
      </c>
      <c r="K23" s="169">
        <f t="shared" si="3"/>
        <v>24.774294670846395</v>
      </c>
      <c r="L23" s="178">
        <v>243684</v>
      </c>
      <c r="M23" s="1">
        <f t="shared" si="2"/>
        <v>15</v>
      </c>
    </row>
    <row r="24" spans="1:13" ht="12.75">
      <c r="A24" s="168" t="s">
        <v>160</v>
      </c>
      <c r="B24" s="4" t="s">
        <v>65</v>
      </c>
      <c r="C24" s="4" t="s">
        <v>64</v>
      </c>
      <c r="D24" s="5">
        <v>3</v>
      </c>
      <c r="E24" s="5">
        <v>21</v>
      </c>
      <c r="F24" s="5">
        <v>17</v>
      </c>
      <c r="G24" s="128"/>
      <c r="H24" s="5">
        <v>3</v>
      </c>
      <c r="I24" s="9">
        <f t="shared" si="0"/>
        <v>11.344827586206897</v>
      </c>
      <c r="J24" s="9">
        <f t="shared" si="1"/>
        <v>11.90909090909091</v>
      </c>
      <c r="K24" s="169">
        <f t="shared" si="3"/>
        <v>26.253918495297807</v>
      </c>
      <c r="L24" s="178" t="s">
        <v>255</v>
      </c>
      <c r="M24" s="1" t="e">
        <f t="shared" si="2"/>
        <v>#VALUE!</v>
      </c>
    </row>
    <row r="25" spans="1:13" ht="12.75">
      <c r="A25" s="168" t="s">
        <v>160</v>
      </c>
      <c r="B25" s="4" t="s">
        <v>244</v>
      </c>
      <c r="C25" s="4" t="s">
        <v>74</v>
      </c>
      <c r="D25" s="5">
        <v>3</v>
      </c>
      <c r="E25" s="5">
        <v>26</v>
      </c>
      <c r="F25" s="5">
        <v>14</v>
      </c>
      <c r="G25" s="128"/>
      <c r="H25" s="5">
        <v>3</v>
      </c>
      <c r="I25" s="9">
        <f t="shared" si="0"/>
        <v>13.931034482758621</v>
      </c>
      <c r="J25" s="9">
        <f t="shared" si="1"/>
        <v>9.863636363636363</v>
      </c>
      <c r="K25" s="169">
        <f t="shared" si="3"/>
        <v>26.794670846394983</v>
      </c>
      <c r="L25" s="178" t="s">
        <v>261</v>
      </c>
      <c r="M25" s="1" t="e">
        <f t="shared" si="2"/>
        <v>#VALUE!</v>
      </c>
    </row>
    <row r="26" spans="1:13" ht="12.75">
      <c r="A26" s="168" t="s">
        <v>142</v>
      </c>
      <c r="B26" s="4" t="s">
        <v>131</v>
      </c>
      <c r="C26" s="4" t="s">
        <v>90</v>
      </c>
      <c r="D26" s="5">
        <v>10</v>
      </c>
      <c r="E26" s="5">
        <v>10</v>
      </c>
      <c r="F26" s="5">
        <v>16</v>
      </c>
      <c r="G26" s="128"/>
      <c r="H26" s="5">
        <v>10</v>
      </c>
      <c r="I26" s="9">
        <f t="shared" si="0"/>
        <v>5.655172413793103</v>
      </c>
      <c r="J26" s="9">
        <f t="shared" si="1"/>
        <v>11.227272727272727</v>
      </c>
      <c r="K26" s="169">
        <f t="shared" si="3"/>
        <v>26.88244514106583</v>
      </c>
      <c r="L26" s="178">
        <v>82083</v>
      </c>
      <c r="M26" s="1">
        <f t="shared" si="2"/>
        <v>9</v>
      </c>
    </row>
    <row r="27" spans="1:13" ht="12.75">
      <c r="A27" s="168" t="s">
        <v>160</v>
      </c>
      <c r="B27" s="4" t="s">
        <v>73</v>
      </c>
      <c r="C27" s="4" t="s">
        <v>72</v>
      </c>
      <c r="D27" s="5">
        <v>3</v>
      </c>
      <c r="E27" s="5">
        <v>25</v>
      </c>
      <c r="F27" s="5">
        <v>17</v>
      </c>
      <c r="G27" s="128"/>
      <c r="H27" s="5">
        <v>3</v>
      </c>
      <c r="I27" s="9">
        <f t="shared" si="0"/>
        <v>13.413793103448276</v>
      </c>
      <c r="J27" s="9">
        <f t="shared" si="1"/>
        <v>11.90909090909091</v>
      </c>
      <c r="K27" s="169">
        <f t="shared" si="3"/>
        <v>28.322884012539188</v>
      </c>
      <c r="L27" s="178" t="s">
        <v>262</v>
      </c>
      <c r="M27" s="1" t="e">
        <f t="shared" si="2"/>
        <v>#VALUE!</v>
      </c>
    </row>
    <row r="28" spans="1:14" ht="12.75">
      <c r="A28" s="168" t="s">
        <v>7</v>
      </c>
      <c r="B28" s="4" t="s">
        <v>156</v>
      </c>
      <c r="C28" s="4" t="s">
        <v>157</v>
      </c>
      <c r="D28" s="5">
        <v>13</v>
      </c>
      <c r="E28" s="5">
        <v>11.5</v>
      </c>
      <c r="F28" s="5">
        <v>13</v>
      </c>
      <c r="G28" s="128"/>
      <c r="H28" s="5">
        <v>13</v>
      </c>
      <c r="I28" s="9">
        <f t="shared" si="0"/>
        <v>6.43103448275862</v>
      </c>
      <c r="J28" s="9">
        <f t="shared" si="1"/>
        <v>9.181818181818182</v>
      </c>
      <c r="K28" s="169">
        <f t="shared" si="3"/>
        <v>28.6128526645768</v>
      </c>
      <c r="L28" s="178" t="s">
        <v>253</v>
      </c>
      <c r="M28" s="1" t="e">
        <f t="shared" si="2"/>
        <v>#VALUE!</v>
      </c>
      <c r="N28" s="1" t="s">
        <v>252</v>
      </c>
    </row>
    <row r="29" spans="1:13" ht="12.75">
      <c r="A29" s="168" t="s">
        <v>159</v>
      </c>
      <c r="B29" s="4" t="s">
        <v>55</v>
      </c>
      <c r="C29" s="4" t="s">
        <v>54</v>
      </c>
      <c r="D29" s="5">
        <v>1</v>
      </c>
      <c r="E29" s="5">
        <v>23</v>
      </c>
      <c r="F29" s="5">
        <v>23</v>
      </c>
      <c r="G29" s="128"/>
      <c r="H29" s="5">
        <v>1</v>
      </c>
      <c r="I29" s="9">
        <f t="shared" si="0"/>
        <v>12.379310344827585</v>
      </c>
      <c r="J29" s="9">
        <f t="shared" si="1"/>
        <v>16</v>
      </c>
      <c r="K29" s="169">
        <f t="shared" si="3"/>
        <v>29.379310344827587</v>
      </c>
      <c r="L29" s="178">
        <v>72836</v>
      </c>
      <c r="M29" s="1">
        <f t="shared" si="2"/>
        <v>7</v>
      </c>
    </row>
    <row r="30" spans="1:13" ht="12.75">
      <c r="A30" s="168" t="s">
        <v>146</v>
      </c>
      <c r="B30" s="4" t="s">
        <v>26</v>
      </c>
      <c r="C30" s="4" t="s">
        <v>25</v>
      </c>
      <c r="D30" s="5">
        <v>11</v>
      </c>
      <c r="E30" s="5">
        <v>24</v>
      </c>
      <c r="F30" s="5">
        <v>9</v>
      </c>
      <c r="G30" s="128"/>
      <c r="H30" s="5">
        <v>11</v>
      </c>
      <c r="I30" s="9">
        <f t="shared" si="0"/>
        <v>12.89655172413793</v>
      </c>
      <c r="J30" s="9">
        <f t="shared" si="1"/>
        <v>6.454545454545455</v>
      </c>
      <c r="K30" s="169">
        <f t="shared" si="3"/>
        <v>30.351097178683382</v>
      </c>
      <c r="L30" s="178" t="s">
        <v>255</v>
      </c>
      <c r="M30" s="1" t="e">
        <f t="shared" si="2"/>
        <v>#VALUE!</v>
      </c>
    </row>
    <row r="31" spans="1:13" ht="12.75">
      <c r="A31" s="168" t="s">
        <v>160</v>
      </c>
      <c r="B31" s="4" t="s">
        <v>69</v>
      </c>
      <c r="C31" s="4" t="s">
        <v>68</v>
      </c>
      <c r="D31" s="5">
        <v>3</v>
      </c>
      <c r="E31" s="5">
        <v>28.5</v>
      </c>
      <c r="F31" s="5">
        <v>18</v>
      </c>
      <c r="G31" s="128"/>
      <c r="H31" s="5">
        <v>3</v>
      </c>
      <c r="I31" s="9">
        <f t="shared" si="0"/>
        <v>15.224137931034482</v>
      </c>
      <c r="J31" s="9">
        <f t="shared" si="1"/>
        <v>12.590909090909092</v>
      </c>
      <c r="K31" s="169">
        <f t="shared" si="3"/>
        <v>30.815047021943577</v>
      </c>
      <c r="L31" s="178" t="s">
        <v>256</v>
      </c>
      <c r="M31" s="1" t="e">
        <f t="shared" si="2"/>
        <v>#VALUE!</v>
      </c>
    </row>
    <row r="32" spans="1:14" ht="12.75">
      <c r="A32" s="168" t="s">
        <v>168</v>
      </c>
      <c r="B32" s="4" t="s">
        <v>28</v>
      </c>
      <c r="C32" s="4" t="s">
        <v>27</v>
      </c>
      <c r="D32" s="5">
        <v>11</v>
      </c>
      <c r="E32" s="5">
        <v>27</v>
      </c>
      <c r="F32" s="5">
        <v>9</v>
      </c>
      <c r="G32" s="128"/>
      <c r="H32" s="5">
        <v>11</v>
      </c>
      <c r="I32" s="9">
        <f t="shared" si="0"/>
        <v>14.448275862068964</v>
      </c>
      <c r="J32" s="9">
        <f t="shared" si="1"/>
        <v>6.454545454545455</v>
      </c>
      <c r="K32" s="169">
        <f t="shared" si="3"/>
        <v>31.90282131661442</v>
      </c>
      <c r="L32" s="222" t="s">
        <v>266</v>
      </c>
      <c r="M32" s="1" t="e">
        <f t="shared" si="2"/>
        <v>#VALUE!</v>
      </c>
      <c r="N32" s="1" t="s">
        <v>252</v>
      </c>
    </row>
    <row r="33" spans="1:14" ht="12.75">
      <c r="A33" s="168" t="s">
        <v>7</v>
      </c>
      <c r="B33" s="4" t="s">
        <v>154</v>
      </c>
      <c r="C33" s="4" t="s">
        <v>155</v>
      </c>
      <c r="D33" s="5">
        <v>13</v>
      </c>
      <c r="E33" s="5">
        <v>19</v>
      </c>
      <c r="F33" s="5">
        <v>13</v>
      </c>
      <c r="G33" s="128"/>
      <c r="H33" s="5">
        <v>13</v>
      </c>
      <c r="I33" s="9">
        <f t="shared" si="0"/>
        <v>10.310344827586206</v>
      </c>
      <c r="J33" s="9">
        <f t="shared" si="1"/>
        <v>9.181818181818182</v>
      </c>
      <c r="K33" s="169">
        <f t="shared" si="3"/>
        <v>32.492163009404386</v>
      </c>
      <c r="L33" s="186" t="s">
        <v>254</v>
      </c>
      <c r="M33" s="1" t="e">
        <f t="shared" si="2"/>
        <v>#VALUE!</v>
      </c>
      <c r="N33" s="1" t="s">
        <v>252</v>
      </c>
    </row>
    <row r="34" spans="1:14" ht="12.75">
      <c r="A34" s="168" t="s">
        <v>137</v>
      </c>
      <c r="B34" s="4" t="s">
        <v>136</v>
      </c>
      <c r="C34" s="4" t="s">
        <v>135</v>
      </c>
      <c r="D34" s="5">
        <v>15</v>
      </c>
      <c r="E34" s="5">
        <v>17.5</v>
      </c>
      <c r="F34" s="5">
        <v>12</v>
      </c>
      <c r="G34" s="128"/>
      <c r="H34" s="5">
        <v>15</v>
      </c>
      <c r="I34" s="9">
        <f t="shared" si="0"/>
        <v>9.534482758620689</v>
      </c>
      <c r="J34" s="9">
        <f t="shared" si="1"/>
        <v>8.5</v>
      </c>
      <c r="K34" s="169">
        <f t="shared" si="3"/>
        <v>33.03448275862069</v>
      </c>
      <c r="L34" s="178">
        <v>68644</v>
      </c>
      <c r="M34" s="1">
        <f t="shared" si="2"/>
        <v>6</v>
      </c>
      <c r="N34" s="1" t="s">
        <v>252</v>
      </c>
    </row>
    <row r="35" spans="1:14" ht="13.5" thickBot="1">
      <c r="A35" s="57" t="s">
        <v>146</v>
      </c>
      <c r="B35" s="170" t="s">
        <v>171</v>
      </c>
      <c r="C35" s="170" t="s">
        <v>172</v>
      </c>
      <c r="D35" s="171">
        <v>11</v>
      </c>
      <c r="E35" s="171">
        <v>30</v>
      </c>
      <c r="F35" s="171">
        <v>9</v>
      </c>
      <c r="G35" s="172"/>
      <c r="H35" s="171">
        <v>11</v>
      </c>
      <c r="I35" s="173">
        <f t="shared" si="0"/>
        <v>16</v>
      </c>
      <c r="J35" s="173">
        <f t="shared" si="1"/>
        <v>6.454545454545455</v>
      </c>
      <c r="K35" s="223">
        <f t="shared" si="3"/>
        <v>33.45454545454545</v>
      </c>
      <c r="L35" s="179" t="s">
        <v>255</v>
      </c>
      <c r="M35" s="1" t="e">
        <f t="shared" si="2"/>
        <v>#VALUE!</v>
      </c>
      <c r="N35" s="1" t="s">
        <v>252</v>
      </c>
    </row>
    <row r="36" spans="1:7" ht="14.25">
      <c r="A36" s="185" t="s">
        <v>264</v>
      </c>
      <c r="C36" s="181"/>
      <c r="D36" s="182"/>
      <c r="E36" s="182"/>
      <c r="F36" s="6"/>
      <c r="G36" s="6"/>
    </row>
    <row r="37" spans="1:9" ht="12.75">
      <c r="A37" s="181" t="s">
        <v>257</v>
      </c>
      <c r="B37" s="181"/>
      <c r="C37" s="181"/>
      <c r="D37" s="182"/>
      <c r="E37" s="182"/>
      <c r="F37" s="182"/>
      <c r="G37" s="182"/>
      <c r="H37" s="183"/>
      <c r="I37" s="183"/>
    </row>
    <row r="38" spans="1:9" ht="12.75">
      <c r="A38" s="181" t="s">
        <v>267</v>
      </c>
      <c r="B38" s="181"/>
      <c r="C38" s="181"/>
      <c r="D38" s="182"/>
      <c r="E38" s="182"/>
      <c r="F38" s="182"/>
      <c r="G38" s="182"/>
      <c r="H38" s="183"/>
      <c r="I38" s="183"/>
    </row>
    <row r="39" spans="1:9" ht="12.75">
      <c r="A39" s="181" t="s">
        <v>265</v>
      </c>
      <c r="B39" s="181"/>
      <c r="C39" s="181"/>
      <c r="D39" s="182"/>
      <c r="E39" s="182"/>
      <c r="F39" s="182"/>
      <c r="G39" s="182"/>
      <c r="H39" s="183"/>
      <c r="I39" s="183"/>
    </row>
    <row r="40" spans="1:9" ht="12.75">
      <c r="A40" s="181" t="s">
        <v>260</v>
      </c>
      <c r="B40" s="181"/>
      <c r="C40" s="181"/>
      <c r="D40" s="182"/>
      <c r="E40" s="182"/>
      <c r="F40" s="182"/>
      <c r="G40" s="182"/>
      <c r="H40" s="183"/>
      <c r="I40" s="183"/>
    </row>
    <row r="41" spans="1:9" ht="12.75">
      <c r="A41" s="181"/>
      <c r="B41" s="181"/>
      <c r="C41" s="181"/>
      <c r="D41" s="182"/>
      <c r="E41" s="182"/>
      <c r="F41" s="182"/>
      <c r="G41" s="182"/>
      <c r="H41" s="183"/>
      <c r="I41" s="183"/>
    </row>
    <row r="42" spans="1:7" ht="12.75">
      <c r="A42" s="2"/>
      <c r="B42" s="2"/>
      <c r="C42" s="2"/>
      <c r="D42" s="6"/>
      <c r="E42" s="6"/>
      <c r="F42" s="6"/>
      <c r="G42" s="6"/>
    </row>
    <row r="43" spans="1:7" ht="12.75">
      <c r="A43" s="8" t="s">
        <v>228</v>
      </c>
      <c r="B43" s="2"/>
      <c r="C43" s="2"/>
      <c r="D43" s="6"/>
      <c r="E43" s="6"/>
      <c r="F43" s="6"/>
      <c r="G43" s="6"/>
    </row>
    <row r="44" spans="1:12" ht="12.75">
      <c r="A44" s="4" t="s">
        <v>168</v>
      </c>
      <c r="B44" s="4" t="s">
        <v>169</v>
      </c>
      <c r="C44" s="4" t="s">
        <v>170</v>
      </c>
      <c r="D44" s="5"/>
      <c r="E44" s="5"/>
      <c r="F44" s="5"/>
      <c r="G44" s="5"/>
      <c r="L44" s="180" t="s">
        <v>252</v>
      </c>
    </row>
    <row r="45" spans="1:7" ht="12.75">
      <c r="A45" s="4" t="s">
        <v>146</v>
      </c>
      <c r="B45" s="4" t="s">
        <v>173</v>
      </c>
      <c r="C45" s="4" t="s">
        <v>153</v>
      </c>
      <c r="D45" s="5"/>
      <c r="E45" s="5"/>
      <c r="F45" s="5"/>
      <c r="G45" s="5"/>
    </row>
    <row r="46" spans="1:7" ht="12.75">
      <c r="A46" s="4" t="s">
        <v>7</v>
      </c>
      <c r="B46" s="4" t="s">
        <v>158</v>
      </c>
      <c r="C46" s="4" t="s">
        <v>153</v>
      </c>
      <c r="D46" s="5"/>
      <c r="E46" s="5"/>
      <c r="F46" s="5"/>
      <c r="G46" s="5"/>
    </row>
    <row r="47" spans="2:3" ht="12.75">
      <c r="B47" s="2"/>
      <c r="C47" s="2"/>
    </row>
    <row r="48" spans="2:3" ht="12.75">
      <c r="B48" s="2"/>
      <c r="C48" s="2"/>
    </row>
    <row r="49" spans="1:3" ht="12.75">
      <c r="A49" s="1" t="s">
        <v>245</v>
      </c>
      <c r="B49" s="2"/>
      <c r="C49" s="2"/>
    </row>
    <row r="50" spans="1:3" ht="12.75">
      <c r="A50" s="1" t="s">
        <v>247</v>
      </c>
      <c r="B50" s="2"/>
      <c r="C50" s="2"/>
    </row>
  </sheetData>
  <mergeCells count="18">
    <mergeCell ref="A1:C2"/>
    <mergeCell ref="D1:G1"/>
    <mergeCell ref="D2:D3"/>
    <mergeCell ref="E2:E3"/>
    <mergeCell ref="F2:F3"/>
    <mergeCell ref="A3:C3"/>
    <mergeCell ref="D4:D5"/>
    <mergeCell ref="E4:E5"/>
    <mergeCell ref="F4:F5"/>
    <mergeCell ref="H1:L1"/>
    <mergeCell ref="H2:H3"/>
    <mergeCell ref="I2:I3"/>
    <mergeCell ref="J2:J3"/>
    <mergeCell ref="L2:L5"/>
    <mergeCell ref="H4:H5"/>
    <mergeCell ref="I4:I5"/>
    <mergeCell ref="J4:J5"/>
    <mergeCell ref="K2:K5"/>
  </mergeCells>
  <printOptions/>
  <pageMargins left="0.36" right="0.23" top="0.75" bottom="0.75" header="0.3" footer="0.3"/>
  <pageSetup fitToHeight="1" fitToWidth="1" horizontalDpi="600" verticalDpi="600" orientation="landscape" scale="69" r:id="rId1"/>
  <headerFooter>
    <oddHeader>&amp;C&amp;"Arial,Bold"&amp;12Post Baccalaurate Program Elimination Critera Rankings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Humboldt State University - Academic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glh14</dc:creator>
  <cp:keywords/>
  <dc:description/>
  <cp:lastModifiedBy>glh14</cp:lastModifiedBy>
  <cp:lastPrinted>2010-03-05T17:24:07Z</cp:lastPrinted>
  <dcterms:created xsi:type="dcterms:W3CDTF">2010-01-13T16:38:48Z</dcterms:created>
  <dcterms:modified xsi:type="dcterms:W3CDTF">2010-03-10T19:42:12Z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