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Shared drives\Budget Team Drive\_Quarterly Mgt Rpts\2024-25\Q2\"/>
    </mc:Choice>
  </mc:AlternateContent>
  <xr:revisionPtr revIDLastSave="0" documentId="8_{C60ED885-A175-4CDB-B308-D8350D2FFB96}" xr6:coauthVersionLast="47" xr6:coauthVersionMax="47" xr10:uidLastSave="{00000000-0000-0000-0000-000000000000}"/>
  <bookViews>
    <workbookView xWindow="-110" yWindow="-110" windowWidth="19420" windowHeight="11500" xr2:uid="{00000000-000D-0000-FFFF-FFFF00000000}"/>
  </bookViews>
  <sheets>
    <sheet name="Reserve Balance Re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1" l="1"/>
  <c r="F75" i="1"/>
  <c r="F74" i="1"/>
  <c r="F73" i="1"/>
  <c r="F76" i="1" s="1"/>
  <c r="D73" i="1"/>
  <c r="D76" i="1" s="1"/>
  <c r="B73" i="1"/>
  <c r="B76" i="1" s="1"/>
  <c r="F72" i="1"/>
  <c r="F71" i="1"/>
  <c r="F70" i="1" s="1"/>
  <c r="K70" i="1" s="1"/>
  <c r="K76" i="1" s="1"/>
  <c r="D70" i="1"/>
  <c r="B70" i="1"/>
  <c r="F69" i="1"/>
  <c r="F68" i="1"/>
  <c r="F67" i="1"/>
  <c r="F66" i="1"/>
  <c r="F65" i="1"/>
  <c r="F64" i="1"/>
  <c r="F63" i="1"/>
  <c r="F62" i="1"/>
  <c r="N62" i="1" s="1"/>
  <c r="D62" i="1"/>
  <c r="B62" i="1"/>
  <c r="F61" i="1"/>
  <c r="F60" i="1"/>
  <c r="N60" i="1" s="1"/>
  <c r="D60" i="1"/>
  <c r="B60" i="1"/>
  <c r="F59" i="1"/>
  <c r="F58" i="1"/>
  <c r="N58" i="1" s="1"/>
  <c r="D58" i="1"/>
  <c r="B58" i="1"/>
  <c r="F57" i="1"/>
  <c r="F56" i="1"/>
  <c r="N56" i="1" s="1"/>
  <c r="D56" i="1"/>
  <c r="B56" i="1"/>
  <c r="F55" i="1"/>
  <c r="F54" i="1"/>
  <c r="L54" i="1" s="1"/>
  <c r="D54" i="1"/>
  <c r="B54" i="1"/>
  <c r="F53" i="1"/>
  <c r="F52" i="1"/>
  <c r="L52" i="1" s="1"/>
  <c r="D52" i="1"/>
  <c r="B52" i="1"/>
  <c r="F51" i="1"/>
  <c r="F50" i="1"/>
  <c r="F49" i="1" s="1"/>
  <c r="L49" i="1" s="1"/>
  <c r="D49" i="1"/>
  <c r="B49" i="1"/>
  <c r="F48" i="1"/>
  <c r="F47" i="1"/>
  <c r="L47" i="1" s="1"/>
  <c r="D47" i="1"/>
  <c r="B47" i="1"/>
  <c r="F46" i="1"/>
  <c r="K45" i="1"/>
  <c r="F45" i="1"/>
  <c r="D45" i="1"/>
  <c r="B45" i="1"/>
  <c r="F44" i="1"/>
  <c r="F43" i="1"/>
  <c r="F42" i="1"/>
  <c r="F41" i="1"/>
  <c r="L41" i="1" s="1"/>
  <c r="D41" i="1"/>
  <c r="B41" i="1"/>
  <c r="F40" i="1"/>
  <c r="F39" i="1"/>
  <c r="F38" i="1"/>
  <c r="F37" i="1"/>
  <c r="F36" i="1"/>
  <c r="F35" i="1"/>
  <c r="F34" i="1"/>
  <c r="F30" i="1" s="1"/>
  <c r="J30" i="1" s="1"/>
  <c r="F33" i="1"/>
  <c r="F32" i="1"/>
  <c r="F31" i="1"/>
  <c r="D30" i="1"/>
  <c r="B30" i="1"/>
  <c r="F29" i="1"/>
  <c r="F28" i="1"/>
  <c r="F27" i="1"/>
  <c r="L27" i="1" s="1"/>
  <c r="D27" i="1"/>
  <c r="B27" i="1"/>
  <c r="F26" i="1"/>
  <c r="F25" i="1"/>
  <c r="F24" i="1"/>
  <c r="F23" i="1"/>
  <c r="F22" i="1"/>
  <c r="F21" i="1"/>
  <c r="F20" i="1"/>
  <c r="F19" i="1"/>
  <c r="F18" i="1"/>
  <c r="F17" i="1"/>
  <c r="F16" i="1"/>
  <c r="F15" i="1"/>
  <c r="F14" i="1"/>
  <c r="F13" i="1"/>
  <c r="F12" i="1"/>
  <c r="F7" i="1" s="1"/>
  <c r="M7" i="1" s="1"/>
  <c r="F11" i="1"/>
  <c r="F10" i="1"/>
  <c r="F9" i="1"/>
  <c r="F8" i="1"/>
  <c r="D7" i="1"/>
  <c r="B7" i="1"/>
  <c r="N6" i="1"/>
  <c r="M6" i="1"/>
  <c r="M76" i="1" s="1"/>
  <c r="L6" i="1"/>
  <c r="K6" i="1"/>
  <c r="J6" i="1"/>
  <c r="J76" i="1" s="1"/>
  <c r="I6" i="1"/>
  <c r="I76" i="1" s="1"/>
  <c r="H6" i="1"/>
  <c r="D6" i="1"/>
  <c r="F6" i="1" s="1"/>
  <c r="F5" i="1" s="1"/>
  <c r="D5" i="1"/>
  <c r="B5" i="1"/>
  <c r="N76" i="1" l="1"/>
  <c r="L73" i="1"/>
  <c r="L76" i="1" s="1"/>
</calcChain>
</file>

<file path=xl/sharedStrings.xml><?xml version="1.0" encoding="utf-8"?>
<sst xmlns="http://schemas.openxmlformats.org/spreadsheetml/2006/main" count="96" uniqueCount="94">
  <si>
    <t>Projected Year-End Reserve Balances</t>
  </si>
  <si>
    <t>Operating Reserve Balances By Division</t>
  </si>
  <si>
    <t>Budget Year</t>
  </si>
  <si>
    <t>2024 - 2025</t>
  </si>
  <si>
    <t>As Of Date</t>
  </si>
  <si>
    <t>Fund Type / Fund</t>
  </si>
  <si>
    <t>Beginning Balance</t>
  </si>
  <si>
    <t>Projected Year-End Surplus/(Deficit)</t>
  </si>
  <si>
    <t>Projected Ending Balance **</t>
  </si>
  <si>
    <t>President</t>
  </si>
  <si>
    <t>University Advancement</t>
  </si>
  <si>
    <t>Academic Affairs</t>
  </si>
  <si>
    <t>Administrative Affairs</t>
  </si>
  <si>
    <t>Enrollment Management</t>
  </si>
  <si>
    <t>Athletics and Recreation</t>
  </si>
  <si>
    <t>University Wide</t>
  </si>
  <si>
    <t>Operating Fund</t>
  </si>
  <si>
    <t>HM500 - OPERATING FUND</t>
  </si>
  <si>
    <t>*</t>
  </si>
  <si>
    <t>Athletics (Self Support/Auxiliary)</t>
  </si>
  <si>
    <t>A0051 - ATHLETICS TRUST</t>
  </si>
  <si>
    <t>A0053 - VOLLEYBALL PROGRAM</t>
  </si>
  <si>
    <t>A0054 - MENS CROSS COUNTRY PROGRAM</t>
  </si>
  <si>
    <t>A0055 - WOMENS CROSS COUNTRY PROGRAM</t>
  </si>
  <si>
    <t>A0056 - MENS SOCCER PROGRAM</t>
  </si>
  <si>
    <t>A0057 - WOMENS SOCCER PROGRAM</t>
  </si>
  <si>
    <t>A0058 - MEN'S BASKETBALL PROGRAM</t>
  </si>
  <si>
    <t>A0059 - WOMEN'S BASKETBALL PROGRAM</t>
  </si>
  <si>
    <t>A0060 - MENS TRACK &amp; FIELD PROGRAM</t>
  </si>
  <si>
    <t>A0061 - WOMENS TRACK &amp; FIELD PROGRAM</t>
  </si>
  <si>
    <t>A0062 - WOMENS ROWING PROGRAM</t>
  </si>
  <si>
    <t>A0063 - WOMENS SOFTBALL PROGRAM</t>
  </si>
  <si>
    <t>A0064 - WOMENS TRIATHLON</t>
  </si>
  <si>
    <t>HC101 - CAMPUS REC TRUST FUND</t>
  </si>
  <si>
    <t>HX101 - CAMPUS REC MISC REV TRUST</t>
  </si>
  <si>
    <t>TO120 - IRA ATHLETICS FUND</t>
  </si>
  <si>
    <t>TX001 - INTERCOLLEGIATE ATHLETICS TR</t>
  </si>
  <si>
    <t>TX005 - RECREATIONAL SPORTS TR</t>
  </si>
  <si>
    <t>TX108 - S+G NCAA/ATHLTC SCHLRSHP ADMIN</t>
  </si>
  <si>
    <t>Bookstore</t>
  </si>
  <si>
    <t>TV061 - BOOKSTORE TRUST FUND</t>
  </si>
  <si>
    <t>TV062 - EUREKA STORE TRUST FUND</t>
  </si>
  <si>
    <t>CEEGE</t>
  </si>
  <si>
    <t>TL001 - EXTENDED EDUCATION</t>
  </si>
  <si>
    <t>TL002 - EXT ED OLLI</t>
  </si>
  <si>
    <t>TL005 - EXT ED INTERNATIONAL PROGRAM</t>
  </si>
  <si>
    <t>TL006 - EXT ED EARLY START PROGRAM</t>
  </si>
  <si>
    <t>TL201 - CEEE SOCIAL WORK MSW</t>
  </si>
  <si>
    <t>TL202 - CEEE APPLIED ANTHROPOLOGY MA</t>
  </si>
  <si>
    <t>TL301 - CEEE LEADERSHIP STUDIES BA</t>
  </si>
  <si>
    <t>TL401 - CEEE GEOSPATIAL CERTIFICATE</t>
  </si>
  <si>
    <t>TL402 - CEEE GERONTOLOGY CERTIFICATE</t>
  </si>
  <si>
    <t>TL501 - PACE REVENUE SHARING</t>
  </si>
  <si>
    <t>Children's Center</t>
  </si>
  <si>
    <t>TP004 - C+G HSU CHILDRENS CTR</t>
  </si>
  <si>
    <t>TP060 - C+G CC EARLY HEAD START</t>
  </si>
  <si>
    <t>TV020 - OT CPH CHLD CENTER TRUST</t>
  </si>
  <si>
    <t>Construction Administration</t>
  </si>
  <si>
    <t>HM542 - CONSTRUCTION ADMINISTRATION</t>
  </si>
  <si>
    <t>Dining</t>
  </si>
  <si>
    <t>HA110 - DINING SERVICES</t>
  </si>
  <si>
    <t>Student Health &amp; Wellbeing Services</t>
  </si>
  <si>
    <t>HM505 - HEALTH SERVICE OPERATING FUND</t>
  </si>
  <si>
    <t>HM506 - AUGMENTED HEALTH SERVICES</t>
  </si>
  <si>
    <t>Health Facilities</t>
  </si>
  <si>
    <t>TM001 - HEALTH FACILITIES</t>
  </si>
  <si>
    <t>Housing</t>
  </si>
  <si>
    <t>HA100 - HOUSING TRUST FUND</t>
  </si>
  <si>
    <t>IRA Committee Fund</t>
  </si>
  <si>
    <t>***</t>
  </si>
  <si>
    <t>TO140 - IRA COMMITTEE FUND</t>
  </si>
  <si>
    <t>IRA Humboldt Energy Indepndnc</t>
  </si>
  <si>
    <t>TO110 - IRA HUMBOLDT ENERGY INDEPNDNC</t>
  </si>
  <si>
    <t>IRA Jack Pass</t>
  </si>
  <si>
    <t>TO130 - IRA JACK PASS FUND</t>
  </si>
  <si>
    <t>Lottery</t>
  </si>
  <si>
    <t>TU001 - LOTTERY-LEF</t>
  </si>
  <si>
    <t>TU005 - LOTTERY - FUTURE SCHOLAR</t>
  </si>
  <si>
    <t>TU006 - LOTTERY - INSTR DISCRET</t>
  </si>
  <si>
    <t>TU007 - LOTTERY - ACCESS &amp; ACAD DEVELP</t>
  </si>
  <si>
    <t>TU008 - LOTTERY - TEACHER RECRUITMT</t>
  </si>
  <si>
    <t>TU009 - LOTTERY -PRE DOCTORAL PROG</t>
  </si>
  <si>
    <t>TU010 - LOTTERY - CA NEW STUDENT SCHLR</t>
  </si>
  <si>
    <t>Parking</t>
  </si>
  <si>
    <t>TS001 - PARKING FINES + FORFEITURES</t>
  </si>
  <si>
    <t>TS003 - PARKING FEES</t>
  </si>
  <si>
    <t>Student Activity Center</t>
  </si>
  <si>
    <t>HC100 - STUDENT ACTIVITIES CTR TRUST</t>
  </si>
  <si>
    <t>HX100 - SAC CENTER ARTS MISC REV TRUST</t>
  </si>
  <si>
    <t>Grand Total</t>
  </si>
  <si>
    <t>Operating fund (HM500) rollforward</t>
  </si>
  <si>
    <t>**</t>
  </si>
  <si>
    <t>Reserve balance includes encumbrance activity in process</t>
  </si>
  <si>
    <t>The IRA Reserve is the “savings account” for IRA Programs across several divisions. It is to be used to address contingencies, emergencies, budgetary impacts such as an unanticipated shortfall in projected enrollment, and other non-routine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</si>
</sst>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4" x14ac:knownFonts="1">
    <font>
      <sz val="10"/>
      <color rgb="FF000000"/>
      <name val="Calibri"/>
      <scheme val="minor"/>
    </font>
    <font>
      <b/>
      <sz val="14"/>
      <color rgb="FF000000"/>
      <name val="Arial"/>
    </font>
    <font>
      <sz val="10"/>
      <name val="Calibri"/>
    </font>
    <font>
      <sz val="10"/>
      <color theme="1"/>
      <name val="Arial"/>
    </font>
    <font>
      <b/>
      <sz val="14"/>
      <color theme="1"/>
      <name val="Arial"/>
    </font>
    <font>
      <i/>
      <sz val="10"/>
      <color rgb="FF000000"/>
      <name val="Arial"/>
    </font>
    <font>
      <b/>
      <sz val="10"/>
      <color theme="1"/>
      <name val="Arial"/>
    </font>
    <font>
      <b/>
      <sz val="10"/>
      <color rgb="FF000000"/>
      <name val="Arial"/>
    </font>
    <font>
      <sz val="10"/>
      <color rgb="FF000000"/>
      <name val="Arial"/>
    </font>
    <font>
      <sz val="10"/>
      <color theme="1"/>
      <name val="Calibri"/>
      <scheme val="minor"/>
    </font>
    <font>
      <sz val="10"/>
      <color rgb="FFFF0000"/>
      <name val="Arial"/>
    </font>
    <font>
      <sz val="11"/>
      <color theme="1"/>
      <name val="Calibri"/>
    </font>
    <font>
      <sz val="11"/>
      <color rgb="FF000000"/>
      <name val="Calibri"/>
    </font>
    <font>
      <sz val="8"/>
      <color rgb="FF000000"/>
      <name val="Arial"/>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s>
  <borders count="12">
    <border>
      <left/>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right/>
      <top style="thin">
        <color rgb="FF000000"/>
      </top>
      <bottom style="medium">
        <color rgb="FF000000"/>
      </bottom>
      <diagonal/>
    </border>
    <border>
      <left/>
      <right/>
      <top/>
      <bottom/>
      <diagonal/>
    </border>
    <border>
      <left/>
      <right/>
      <top/>
      <bottom/>
      <diagonal/>
    </border>
  </borders>
  <cellStyleXfs count="1">
    <xf numFmtId="0" fontId="0" fillId="0" borderId="0"/>
  </cellStyleXfs>
  <cellXfs count="57">
    <xf numFmtId="0" fontId="0" fillId="0" borderId="0" xfId="0"/>
    <xf numFmtId="0" fontId="3" fillId="2" borderId="2" xfId="0" applyFont="1" applyFill="1" applyBorder="1"/>
    <xf numFmtId="0" fontId="3" fillId="0" borderId="0" xfId="0" applyFont="1"/>
    <xf numFmtId="0" fontId="5" fillId="0" borderId="0" xfId="0" applyFont="1" applyAlignment="1">
      <alignment horizontal="left" wrapText="1" readingOrder="1"/>
    </xf>
    <xf numFmtId="43" fontId="3" fillId="0" borderId="0" xfId="0" applyNumberFormat="1" applyFont="1"/>
    <xf numFmtId="14" fontId="5" fillId="0" borderId="0" xfId="0" applyNumberFormat="1" applyFont="1" applyAlignment="1">
      <alignment horizontal="left" wrapText="1" readingOrder="1"/>
    </xf>
    <xf numFmtId="41" fontId="3" fillId="0" borderId="0" xfId="0" applyNumberFormat="1" applyFont="1"/>
    <xf numFmtId="0" fontId="6" fillId="0" borderId="3" xfId="0" applyFont="1" applyBorder="1" applyAlignment="1">
      <alignment horizontal="center" readingOrder="1"/>
    </xf>
    <xf numFmtId="0" fontId="6" fillId="0" borderId="0" xfId="0" applyFont="1"/>
    <xf numFmtId="0" fontId="6" fillId="0" borderId="3" xfId="0" applyFont="1" applyBorder="1" applyAlignment="1">
      <alignment horizontal="center" wrapText="1" readingOrder="1"/>
    </xf>
    <xf numFmtId="0" fontId="6" fillId="0" borderId="4" xfId="0" applyFont="1" applyBorder="1" applyAlignment="1">
      <alignment horizontal="center" wrapText="1" readingOrder="1"/>
    </xf>
    <xf numFmtId="0" fontId="6" fillId="3" borderId="2" xfId="0" applyFont="1" applyFill="1" applyBorder="1" applyAlignment="1">
      <alignment horizontal="left"/>
    </xf>
    <xf numFmtId="41" fontId="6" fillId="3" borderId="5" xfId="0" applyNumberFormat="1" applyFont="1" applyFill="1" applyBorder="1"/>
    <xf numFmtId="41" fontId="6" fillId="0" borderId="0" xfId="0" applyNumberFormat="1" applyFont="1"/>
    <xf numFmtId="41" fontId="7" fillId="3" borderId="5" xfId="0" applyNumberFormat="1" applyFont="1" applyFill="1" applyBorder="1"/>
    <xf numFmtId="0" fontId="8" fillId="2" borderId="6" xfId="0" applyFont="1" applyFill="1" applyBorder="1"/>
    <xf numFmtId="0" fontId="9" fillId="0" borderId="7" xfId="0" applyFont="1" applyBorder="1"/>
    <xf numFmtId="0" fontId="9" fillId="0" borderId="8" xfId="0" applyFont="1" applyBorder="1"/>
    <xf numFmtId="0" fontId="10" fillId="4" borderId="0" xfId="0" applyFont="1" applyFill="1"/>
    <xf numFmtId="0" fontId="8" fillId="0" borderId="8" xfId="0" applyFont="1" applyBorder="1" applyAlignment="1">
      <alignment horizontal="left"/>
    </xf>
    <xf numFmtId="41" fontId="8" fillId="4" borderId="8" xfId="0" applyNumberFormat="1" applyFont="1" applyFill="1" applyBorder="1"/>
    <xf numFmtId="41" fontId="8" fillId="4" borderId="0" xfId="0" applyNumberFormat="1" applyFont="1" applyFill="1"/>
    <xf numFmtId="0" fontId="10" fillId="2" borderId="2" xfId="0" applyFont="1" applyFill="1" applyBorder="1"/>
    <xf numFmtId="164" fontId="8" fillId="4" borderId="8" xfId="0" applyNumberFormat="1" applyFont="1" applyFill="1" applyBorder="1"/>
    <xf numFmtId="0" fontId="11" fillId="4" borderId="0" xfId="0" applyFont="1" applyFill="1" applyAlignment="1">
      <alignment horizontal="left"/>
    </xf>
    <xf numFmtId="0" fontId="3" fillId="4" borderId="0" xfId="0" applyFont="1" applyFill="1"/>
    <xf numFmtId="0" fontId="7" fillId="3" borderId="2" xfId="0" applyFont="1" applyFill="1" applyBorder="1" applyAlignment="1">
      <alignment horizontal="left"/>
    </xf>
    <xf numFmtId="41" fontId="7" fillId="0" borderId="0" xfId="0" applyNumberFormat="1" applyFont="1"/>
    <xf numFmtId="0" fontId="3" fillId="4" borderId="8" xfId="0" applyFont="1" applyFill="1" applyBorder="1"/>
    <xf numFmtId="41" fontId="3" fillId="4" borderId="8" xfId="0" applyNumberFormat="1" applyFont="1" applyFill="1" applyBorder="1"/>
    <xf numFmtId="41" fontId="8" fillId="0" borderId="0" xfId="0" applyNumberFormat="1" applyFont="1"/>
    <xf numFmtId="41" fontId="8" fillId="0" borderId="8" xfId="0" applyNumberFormat="1" applyFont="1" applyBorder="1"/>
    <xf numFmtId="0" fontId="3" fillId="0" borderId="8" xfId="0" applyFont="1" applyBorder="1"/>
    <xf numFmtId="0" fontId="8" fillId="4" borderId="8" xfId="0" applyFont="1" applyFill="1" applyBorder="1" applyAlignment="1">
      <alignment horizontal="left"/>
    </xf>
    <xf numFmtId="0" fontId="8" fillId="4" borderId="7" xfId="0" applyFont="1" applyFill="1" applyBorder="1" applyAlignment="1">
      <alignment horizontal="left"/>
    </xf>
    <xf numFmtId="0" fontId="8" fillId="2" borderId="2" xfId="0" applyFont="1" applyFill="1" applyBorder="1"/>
    <xf numFmtId="0" fontId="8" fillId="0" borderId="8" xfId="0" applyFont="1" applyBorder="1"/>
    <xf numFmtId="0" fontId="8" fillId="0" borderId="0" xfId="0" applyFont="1"/>
    <xf numFmtId="41" fontId="3" fillId="0" borderId="8" xfId="0" applyNumberFormat="1" applyFont="1" applyBorder="1"/>
    <xf numFmtId="0" fontId="10" fillId="0" borderId="8" xfId="0" applyFont="1" applyBorder="1"/>
    <xf numFmtId="0" fontId="10" fillId="0" borderId="0" xfId="0" applyFont="1"/>
    <xf numFmtId="0" fontId="11" fillId="0" borderId="0" xfId="0" applyFont="1" applyAlignment="1">
      <alignment horizontal="left"/>
    </xf>
    <xf numFmtId="41" fontId="10" fillId="0" borderId="8" xfId="0" applyNumberFormat="1" applyFont="1" applyBorder="1"/>
    <xf numFmtId="0" fontId="7" fillId="0" borderId="9" xfId="0" applyFont="1" applyBorder="1" applyAlignment="1">
      <alignment horizontal="left"/>
    </xf>
    <xf numFmtId="41" fontId="7" fillId="0" borderId="9" xfId="0" applyNumberFormat="1" applyFont="1" applyBorder="1"/>
    <xf numFmtId="0" fontId="8" fillId="4" borderId="0" xfId="0" applyFont="1" applyFill="1"/>
    <xf numFmtId="0" fontId="12" fillId="4" borderId="0" xfId="0" applyFont="1" applyFill="1" applyAlignment="1">
      <alignment horizontal="right"/>
    </xf>
    <xf numFmtId="0" fontId="12" fillId="4" borderId="2" xfId="0" applyFont="1" applyFill="1" applyBorder="1" applyAlignment="1">
      <alignment horizontal="right"/>
    </xf>
    <xf numFmtId="0" fontId="12" fillId="4" borderId="0" xfId="0" applyFont="1" applyFill="1"/>
    <xf numFmtId="0" fontId="1" fillId="0" borderId="1" xfId="0" applyFont="1" applyBorder="1" applyAlignment="1">
      <alignment horizontal="center" vertical="center" wrapText="1" readingOrder="1"/>
    </xf>
    <xf numFmtId="0" fontId="2" fillId="0" borderId="1" xfId="0" applyFont="1" applyBorder="1"/>
    <xf numFmtId="0" fontId="4" fillId="0" borderId="1" xfId="0" applyFont="1" applyBorder="1" applyAlignment="1">
      <alignment horizontal="center" vertical="top" wrapText="1" readingOrder="1"/>
    </xf>
    <xf numFmtId="0" fontId="13" fillId="4" borderId="0" xfId="0" applyFont="1" applyFill="1" applyAlignment="1">
      <alignment horizontal="left" vertical="top" wrapText="1"/>
    </xf>
    <xf numFmtId="0" fontId="0" fillId="0" borderId="0" xfId="0"/>
    <xf numFmtId="0" fontId="13" fillId="4" borderId="6" xfId="0" applyFont="1" applyFill="1" applyBorder="1" applyAlignment="1">
      <alignment horizontal="left" vertical="top" wrapText="1"/>
    </xf>
    <xf numFmtId="0" fontId="2" fillId="0" borderId="10" xfId="0" applyFont="1" applyBorder="1"/>
    <xf numFmtId="0" fontId="2"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showGridLines="0" tabSelected="1" workbookViewId="0">
      <pane ySplit="4" topLeftCell="A5" activePane="bottomLeft" state="frozen"/>
      <selection pane="bottomLeft" sqref="A1:F1"/>
    </sheetView>
  </sheetViews>
  <sheetFormatPr defaultColWidth="14.3984375" defaultRowHeight="15.75" customHeight="1" x14ac:dyDescent="0.3"/>
  <cols>
    <col min="1" max="1" width="45.09765625" customWidth="1"/>
    <col min="2" max="2" width="18" customWidth="1"/>
    <col min="3" max="3" width="2.09765625" customWidth="1"/>
    <col min="4" max="4" width="16.3984375" customWidth="1"/>
    <col min="5" max="5" width="2.296875" customWidth="1"/>
    <col min="6" max="6" width="17.09765625" customWidth="1"/>
    <col min="7" max="7" width="1.59765625" customWidth="1"/>
    <col min="8" max="10" width="15.8984375" customWidth="1"/>
    <col min="11" max="11" width="16.3984375" customWidth="1"/>
    <col min="12" max="14" width="15.8984375" customWidth="1"/>
    <col min="15" max="15" width="3" customWidth="1"/>
    <col min="16" max="16" width="14.09765625" customWidth="1"/>
    <col min="17" max="17" width="13.8984375" customWidth="1"/>
    <col min="18" max="26" width="8.8984375" customWidth="1"/>
  </cols>
  <sheetData>
    <row r="1" spans="1:26" ht="21" customHeight="1" x14ac:dyDescent="0.3">
      <c r="A1" s="49" t="s">
        <v>0</v>
      </c>
      <c r="B1" s="50"/>
      <c r="C1" s="50"/>
      <c r="D1" s="50"/>
      <c r="E1" s="50"/>
      <c r="F1" s="50"/>
      <c r="G1" s="1"/>
      <c r="H1" s="51" t="s">
        <v>1</v>
      </c>
      <c r="I1" s="50"/>
      <c r="J1" s="50"/>
      <c r="K1" s="50"/>
      <c r="L1" s="50"/>
      <c r="M1" s="50"/>
      <c r="N1" s="50"/>
      <c r="O1" s="2"/>
      <c r="P1" s="2"/>
      <c r="Q1" s="2"/>
      <c r="R1" s="2"/>
      <c r="S1" s="2"/>
      <c r="T1" s="2"/>
      <c r="U1" s="2"/>
      <c r="V1" s="2"/>
      <c r="W1" s="2"/>
      <c r="X1" s="2"/>
      <c r="Y1" s="2"/>
      <c r="Z1" s="2"/>
    </row>
    <row r="2" spans="1:26" ht="12.75" customHeight="1" x14ac:dyDescent="0.3">
      <c r="A2" s="3" t="s">
        <v>2</v>
      </c>
      <c r="B2" s="3" t="s">
        <v>3</v>
      </c>
      <c r="C2" s="2"/>
      <c r="D2" s="2"/>
      <c r="E2" s="2"/>
      <c r="F2" s="2"/>
      <c r="G2" s="1"/>
      <c r="H2" s="2"/>
      <c r="I2" s="2"/>
      <c r="J2" s="2"/>
      <c r="K2" s="2"/>
      <c r="L2" s="2"/>
      <c r="M2" s="2"/>
      <c r="N2" s="2"/>
      <c r="O2" s="2"/>
      <c r="P2" s="4"/>
      <c r="Q2" s="4"/>
      <c r="R2" s="2"/>
      <c r="S2" s="2"/>
      <c r="T2" s="2"/>
      <c r="U2" s="2"/>
      <c r="V2" s="2"/>
      <c r="W2" s="2"/>
      <c r="X2" s="2"/>
      <c r="Y2" s="2"/>
      <c r="Z2" s="2"/>
    </row>
    <row r="3" spans="1:26" ht="12.75" customHeight="1" x14ac:dyDescent="0.3">
      <c r="A3" s="3" t="s">
        <v>4</v>
      </c>
      <c r="B3" s="5">
        <v>45657</v>
      </c>
      <c r="C3" s="2"/>
      <c r="D3" s="2"/>
      <c r="E3" s="2"/>
      <c r="F3" s="2"/>
      <c r="G3" s="1"/>
      <c r="H3" s="2"/>
      <c r="I3" s="2"/>
      <c r="J3" s="2"/>
      <c r="K3" s="2"/>
      <c r="L3" s="2"/>
      <c r="M3" s="2"/>
      <c r="N3" s="2"/>
      <c r="O3" s="2"/>
      <c r="P3" s="6"/>
      <c r="Q3" s="2"/>
      <c r="R3" s="2"/>
      <c r="S3" s="2"/>
      <c r="T3" s="2"/>
      <c r="U3" s="2"/>
      <c r="V3" s="2"/>
      <c r="W3" s="2"/>
      <c r="X3" s="2"/>
      <c r="Y3" s="2"/>
      <c r="Z3" s="2"/>
    </row>
    <row r="4" spans="1:26" ht="12.75" customHeight="1" x14ac:dyDescent="0.3">
      <c r="A4" s="7" t="s">
        <v>5</v>
      </c>
      <c r="B4" s="7" t="s">
        <v>6</v>
      </c>
      <c r="C4" s="8"/>
      <c r="D4" s="9" t="s">
        <v>7</v>
      </c>
      <c r="E4" s="8"/>
      <c r="F4" s="9" t="s">
        <v>8</v>
      </c>
      <c r="G4" s="1"/>
      <c r="H4" s="9" t="s">
        <v>9</v>
      </c>
      <c r="I4" s="10" t="s">
        <v>10</v>
      </c>
      <c r="J4" s="9" t="s">
        <v>11</v>
      </c>
      <c r="K4" s="9" t="s">
        <v>12</v>
      </c>
      <c r="L4" s="9" t="s">
        <v>13</v>
      </c>
      <c r="M4" s="9" t="s">
        <v>14</v>
      </c>
      <c r="N4" s="9" t="s">
        <v>15</v>
      </c>
      <c r="O4" s="2"/>
      <c r="P4" s="2"/>
      <c r="Q4" s="2"/>
      <c r="R4" s="2"/>
      <c r="S4" s="2"/>
      <c r="T4" s="2"/>
      <c r="U4" s="2"/>
      <c r="V4" s="2"/>
      <c r="W4" s="2"/>
      <c r="X4" s="2"/>
      <c r="Y4" s="2"/>
      <c r="Z4" s="2"/>
    </row>
    <row r="5" spans="1:26" ht="12.75" customHeight="1" x14ac:dyDescent="0.3">
      <c r="A5" s="11" t="s">
        <v>16</v>
      </c>
      <c r="B5" s="12">
        <f>SUM(B6)</f>
        <v>19166744</v>
      </c>
      <c r="C5" s="13"/>
      <c r="D5" s="12">
        <f>D6</f>
        <v>792167</v>
      </c>
      <c r="E5" s="13"/>
      <c r="F5" s="14">
        <f>F6</f>
        <v>19958911</v>
      </c>
      <c r="G5" s="15"/>
      <c r="H5" s="16"/>
      <c r="I5" s="16"/>
      <c r="J5" s="16"/>
      <c r="L5" s="16"/>
      <c r="M5" s="16"/>
      <c r="N5" s="17"/>
      <c r="O5" s="2"/>
      <c r="P5" s="18"/>
      <c r="Q5" s="2"/>
      <c r="R5" s="6"/>
      <c r="S5" s="2"/>
      <c r="T5" s="2"/>
      <c r="U5" s="2"/>
      <c r="V5" s="2"/>
      <c r="W5" s="2"/>
      <c r="X5" s="2"/>
      <c r="Y5" s="2"/>
      <c r="Z5" s="2"/>
    </row>
    <row r="6" spans="1:26" ht="12.75" customHeight="1" x14ac:dyDescent="0.35">
      <c r="A6" s="19" t="s">
        <v>17</v>
      </c>
      <c r="B6" s="20">
        <v>19166744</v>
      </c>
      <c r="C6" s="21"/>
      <c r="D6" s="20">
        <f>4773832-3981665</f>
        <v>792167</v>
      </c>
      <c r="E6" s="21"/>
      <c r="F6" s="20">
        <f>B6+D6</f>
        <v>19958911</v>
      </c>
      <c r="G6" s="22"/>
      <c r="H6" s="23">
        <f>0-86136</f>
        <v>-86136</v>
      </c>
      <c r="I6" s="23">
        <f>247108+317007</f>
        <v>564115</v>
      </c>
      <c r="J6" s="23">
        <f>89847+8819812</f>
        <v>8909659</v>
      </c>
      <c r="K6" s="23">
        <f>47561+1714768</f>
        <v>1762329</v>
      </c>
      <c r="L6" s="23">
        <f>77563+3918656+1</f>
        <v>3996220</v>
      </c>
      <c r="M6" s="23">
        <f>3858+80889</f>
        <v>84747</v>
      </c>
      <c r="N6" s="23">
        <f>1288748+3439229</f>
        <v>4727977</v>
      </c>
      <c r="O6" s="24" t="s">
        <v>18</v>
      </c>
      <c r="P6" s="25"/>
      <c r="Q6" s="2"/>
      <c r="R6" s="2"/>
      <c r="S6" s="2"/>
      <c r="T6" s="2"/>
      <c r="U6" s="2"/>
      <c r="V6" s="2"/>
      <c r="W6" s="2"/>
      <c r="X6" s="2"/>
      <c r="Y6" s="2"/>
      <c r="Z6" s="2"/>
    </row>
    <row r="7" spans="1:26" ht="12.75" customHeight="1" x14ac:dyDescent="0.3">
      <c r="A7" s="26" t="s">
        <v>19</v>
      </c>
      <c r="B7" s="14">
        <f>SUM(B8:B26)</f>
        <v>2508721.98</v>
      </c>
      <c r="C7" s="27"/>
      <c r="D7" s="14">
        <f>SUM(D8:D26)</f>
        <v>690110</v>
      </c>
      <c r="E7" s="27"/>
      <c r="F7" s="14">
        <f>SUM(F8:F26)</f>
        <v>3198831.9799999995</v>
      </c>
      <c r="G7" s="22"/>
      <c r="H7" s="28"/>
      <c r="I7" s="28"/>
      <c r="J7" s="28"/>
      <c r="K7" s="28"/>
      <c r="L7" s="28"/>
      <c r="M7" s="29">
        <f>F7</f>
        <v>3198831.9799999995</v>
      </c>
      <c r="N7" s="28"/>
      <c r="O7" s="2"/>
      <c r="P7" s="2"/>
      <c r="Q7" s="2"/>
      <c r="R7" s="2"/>
      <c r="S7" s="2"/>
      <c r="T7" s="2"/>
      <c r="U7" s="2"/>
      <c r="V7" s="2"/>
      <c r="W7" s="2"/>
      <c r="X7" s="2"/>
      <c r="Y7" s="2"/>
      <c r="Z7" s="2"/>
    </row>
    <row r="8" spans="1:26" ht="12.75" customHeight="1" x14ac:dyDescent="0.3">
      <c r="A8" s="19" t="s">
        <v>20</v>
      </c>
      <c r="B8" s="20">
        <v>105667.41</v>
      </c>
      <c r="C8" s="21"/>
      <c r="D8" s="20">
        <v>10240</v>
      </c>
      <c r="E8" s="30"/>
      <c r="F8" s="31">
        <f t="shared" ref="F8:F26" si="0">B8+D8</f>
        <v>115907.41</v>
      </c>
      <c r="G8" s="22"/>
      <c r="H8" s="32"/>
      <c r="I8" s="32"/>
      <c r="J8" s="32"/>
      <c r="K8" s="32"/>
      <c r="L8" s="32"/>
      <c r="M8" s="32"/>
      <c r="N8" s="32"/>
      <c r="O8" s="2"/>
      <c r="P8" s="2"/>
      <c r="Q8" s="2"/>
      <c r="R8" s="2"/>
      <c r="S8" s="2"/>
      <c r="T8" s="2"/>
      <c r="U8" s="2"/>
      <c r="V8" s="2"/>
      <c r="W8" s="2"/>
      <c r="X8" s="2"/>
      <c r="Y8" s="2"/>
      <c r="Z8" s="2"/>
    </row>
    <row r="9" spans="1:26" ht="12.75" customHeight="1" x14ac:dyDescent="0.3">
      <c r="A9" s="19" t="s">
        <v>21</v>
      </c>
      <c r="B9" s="20">
        <v>33110.9</v>
      </c>
      <c r="C9" s="21"/>
      <c r="D9" s="20">
        <v>5394</v>
      </c>
      <c r="E9" s="30"/>
      <c r="F9" s="31">
        <f t="shared" si="0"/>
        <v>38504.9</v>
      </c>
      <c r="G9" s="22"/>
      <c r="H9" s="32"/>
      <c r="I9" s="32"/>
      <c r="J9" s="32"/>
      <c r="K9" s="32"/>
      <c r="L9" s="32"/>
      <c r="M9" s="32"/>
      <c r="N9" s="32"/>
      <c r="O9" s="2"/>
      <c r="P9" s="2"/>
      <c r="Q9" s="2"/>
      <c r="R9" s="2"/>
      <c r="S9" s="2"/>
      <c r="T9" s="2"/>
      <c r="U9" s="2"/>
      <c r="V9" s="2"/>
      <c r="W9" s="2"/>
      <c r="X9" s="2"/>
      <c r="Y9" s="2"/>
      <c r="Z9" s="2"/>
    </row>
    <row r="10" spans="1:26" ht="12.75" customHeight="1" x14ac:dyDescent="0.3">
      <c r="A10" s="19" t="s">
        <v>22</v>
      </c>
      <c r="B10" s="20">
        <v>14926.02</v>
      </c>
      <c r="C10" s="21"/>
      <c r="D10" s="20">
        <v>2070</v>
      </c>
      <c r="E10" s="30"/>
      <c r="F10" s="31">
        <f t="shared" si="0"/>
        <v>16996.02</v>
      </c>
      <c r="G10" s="22"/>
      <c r="H10" s="32"/>
      <c r="I10" s="32"/>
      <c r="J10" s="32"/>
      <c r="K10" s="32"/>
      <c r="L10" s="32"/>
      <c r="M10" s="32"/>
      <c r="N10" s="32"/>
      <c r="O10" s="2"/>
      <c r="P10" s="2"/>
      <c r="Q10" s="2"/>
      <c r="R10" s="2"/>
      <c r="S10" s="2"/>
      <c r="T10" s="2"/>
      <c r="U10" s="2"/>
      <c r="V10" s="2"/>
      <c r="W10" s="2"/>
      <c r="X10" s="2"/>
      <c r="Y10" s="2"/>
      <c r="Z10" s="2"/>
    </row>
    <row r="11" spans="1:26" ht="12.75" customHeight="1" x14ac:dyDescent="0.3">
      <c r="A11" s="19" t="s">
        <v>23</v>
      </c>
      <c r="B11" s="20">
        <v>12395.29</v>
      </c>
      <c r="C11" s="21"/>
      <c r="D11" s="20">
        <v>2087</v>
      </c>
      <c r="E11" s="30"/>
      <c r="F11" s="31">
        <f t="shared" si="0"/>
        <v>14482.29</v>
      </c>
      <c r="G11" s="22"/>
      <c r="H11" s="32"/>
      <c r="I11" s="32"/>
      <c r="J11" s="32"/>
      <c r="K11" s="32"/>
      <c r="L11" s="32"/>
      <c r="M11" s="32"/>
      <c r="N11" s="32"/>
      <c r="O11" s="2"/>
      <c r="P11" s="2"/>
      <c r="Q11" s="2"/>
      <c r="R11" s="2"/>
      <c r="S11" s="2"/>
      <c r="T11" s="2"/>
      <c r="U11" s="2"/>
      <c r="V11" s="2"/>
      <c r="W11" s="2"/>
      <c r="X11" s="2"/>
      <c r="Y11" s="2"/>
      <c r="Z11" s="2"/>
    </row>
    <row r="12" spans="1:26" ht="12.75" customHeight="1" x14ac:dyDescent="0.3">
      <c r="A12" s="19" t="s">
        <v>24</v>
      </c>
      <c r="B12" s="20">
        <v>24400.62</v>
      </c>
      <c r="C12" s="21"/>
      <c r="D12" s="20">
        <v>3787</v>
      </c>
      <c r="E12" s="30"/>
      <c r="F12" s="31">
        <f t="shared" si="0"/>
        <v>28187.62</v>
      </c>
      <c r="G12" s="22"/>
      <c r="H12" s="32"/>
      <c r="I12" s="32"/>
      <c r="J12" s="32"/>
      <c r="K12" s="32"/>
      <c r="L12" s="32"/>
      <c r="M12" s="32"/>
      <c r="N12" s="32"/>
      <c r="O12" s="2"/>
      <c r="P12" s="2"/>
      <c r="Q12" s="2"/>
      <c r="R12" s="2"/>
      <c r="S12" s="2"/>
      <c r="T12" s="2"/>
      <c r="U12" s="2"/>
      <c r="V12" s="2"/>
      <c r="W12" s="2"/>
      <c r="X12" s="2"/>
      <c r="Y12" s="2"/>
      <c r="Z12" s="2"/>
    </row>
    <row r="13" spans="1:26" ht="12.75" customHeight="1" x14ac:dyDescent="0.3">
      <c r="A13" s="19" t="s">
        <v>25</v>
      </c>
      <c r="B13" s="20">
        <v>62801.85</v>
      </c>
      <c r="C13" s="21"/>
      <c r="D13" s="20">
        <v>1548</v>
      </c>
      <c r="E13" s="30"/>
      <c r="F13" s="31">
        <f t="shared" si="0"/>
        <v>64349.85</v>
      </c>
      <c r="G13" s="22"/>
      <c r="H13" s="32"/>
      <c r="I13" s="32"/>
      <c r="J13" s="32"/>
      <c r="K13" s="32"/>
      <c r="L13" s="32"/>
      <c r="M13" s="32"/>
      <c r="N13" s="32"/>
      <c r="O13" s="2"/>
      <c r="P13" s="2"/>
      <c r="Q13" s="2"/>
      <c r="R13" s="2"/>
      <c r="S13" s="2"/>
      <c r="T13" s="2"/>
      <c r="U13" s="2"/>
      <c r="V13" s="2"/>
      <c r="W13" s="2"/>
      <c r="X13" s="2"/>
      <c r="Y13" s="2"/>
      <c r="Z13" s="2"/>
    </row>
    <row r="14" spans="1:26" ht="12.75" customHeight="1" x14ac:dyDescent="0.3">
      <c r="A14" s="19" t="s">
        <v>26</v>
      </c>
      <c r="B14" s="20">
        <v>20526.669999999998</v>
      </c>
      <c r="C14" s="21"/>
      <c r="D14" s="20">
        <v>1116</v>
      </c>
      <c r="E14" s="30"/>
      <c r="F14" s="31">
        <f t="shared" si="0"/>
        <v>21642.67</v>
      </c>
      <c r="G14" s="22"/>
      <c r="H14" s="32"/>
      <c r="I14" s="32"/>
      <c r="J14" s="32"/>
      <c r="K14" s="32"/>
      <c r="L14" s="32"/>
      <c r="M14" s="32"/>
      <c r="N14" s="32"/>
      <c r="O14" s="2"/>
      <c r="P14" s="2"/>
      <c r="Q14" s="2"/>
      <c r="R14" s="2"/>
      <c r="S14" s="2"/>
      <c r="T14" s="2"/>
      <c r="U14" s="2"/>
      <c r="V14" s="2"/>
      <c r="W14" s="2"/>
      <c r="X14" s="2"/>
      <c r="Y14" s="2"/>
      <c r="Z14" s="2"/>
    </row>
    <row r="15" spans="1:26" ht="12.75" customHeight="1" x14ac:dyDescent="0.3">
      <c r="A15" s="19" t="s">
        <v>27</v>
      </c>
      <c r="B15" s="20">
        <v>22759.94</v>
      </c>
      <c r="C15" s="21"/>
      <c r="D15" s="20">
        <v>3096</v>
      </c>
      <c r="E15" s="30"/>
      <c r="F15" s="31">
        <f t="shared" si="0"/>
        <v>25855.94</v>
      </c>
      <c r="G15" s="22"/>
      <c r="H15" s="32"/>
      <c r="I15" s="32"/>
      <c r="J15" s="32"/>
      <c r="K15" s="32"/>
      <c r="L15" s="32"/>
      <c r="M15" s="32"/>
      <c r="N15" s="32"/>
      <c r="O15" s="2"/>
      <c r="P15" s="2"/>
      <c r="Q15" s="2"/>
      <c r="R15" s="2"/>
      <c r="S15" s="2"/>
      <c r="T15" s="2"/>
      <c r="U15" s="2"/>
      <c r="V15" s="2"/>
      <c r="W15" s="2"/>
      <c r="X15" s="2"/>
      <c r="Y15" s="2"/>
      <c r="Z15" s="2"/>
    </row>
    <row r="16" spans="1:26" ht="12.75" customHeight="1" x14ac:dyDescent="0.3">
      <c r="A16" s="19" t="s">
        <v>28</v>
      </c>
      <c r="B16" s="20">
        <v>20557.18</v>
      </c>
      <c r="C16" s="21"/>
      <c r="D16" s="20">
        <v>2690</v>
      </c>
      <c r="E16" s="30"/>
      <c r="F16" s="31">
        <f t="shared" si="0"/>
        <v>23247.18</v>
      </c>
      <c r="G16" s="22"/>
      <c r="H16" s="32"/>
      <c r="I16" s="32"/>
      <c r="J16" s="32"/>
      <c r="K16" s="32"/>
      <c r="L16" s="32"/>
      <c r="M16" s="32"/>
      <c r="N16" s="32"/>
      <c r="O16" s="2"/>
      <c r="P16" s="2"/>
      <c r="Q16" s="2"/>
      <c r="R16" s="2"/>
      <c r="S16" s="2"/>
      <c r="T16" s="2"/>
      <c r="U16" s="2"/>
      <c r="V16" s="2"/>
      <c r="W16" s="2"/>
      <c r="X16" s="2"/>
      <c r="Y16" s="2"/>
      <c r="Z16" s="2"/>
    </row>
    <row r="17" spans="1:26" ht="12.75" customHeight="1" x14ac:dyDescent="0.3">
      <c r="A17" s="19" t="s">
        <v>29</v>
      </c>
      <c r="B17" s="20">
        <v>23947.56</v>
      </c>
      <c r="C17" s="21"/>
      <c r="D17" s="20">
        <v>3687</v>
      </c>
      <c r="E17" s="30"/>
      <c r="F17" s="31">
        <f t="shared" si="0"/>
        <v>27634.560000000001</v>
      </c>
      <c r="G17" s="22"/>
      <c r="H17" s="32"/>
      <c r="I17" s="32"/>
      <c r="J17" s="32"/>
      <c r="K17" s="32"/>
      <c r="L17" s="32"/>
      <c r="M17" s="32"/>
      <c r="N17" s="32"/>
      <c r="O17" s="2"/>
      <c r="P17" s="2"/>
      <c r="Q17" s="2"/>
      <c r="R17" s="2"/>
      <c r="S17" s="2"/>
      <c r="T17" s="2"/>
      <c r="U17" s="2"/>
      <c r="V17" s="2"/>
      <c r="W17" s="2"/>
      <c r="X17" s="2"/>
      <c r="Y17" s="2"/>
      <c r="Z17" s="2"/>
    </row>
    <row r="18" spans="1:26" ht="12.75" customHeight="1" x14ac:dyDescent="0.3">
      <c r="A18" s="19" t="s">
        <v>30</v>
      </c>
      <c r="B18" s="20">
        <v>24054.41</v>
      </c>
      <c r="C18" s="21"/>
      <c r="D18" s="20">
        <v>48643</v>
      </c>
      <c r="E18" s="30"/>
      <c r="F18" s="31">
        <f t="shared" si="0"/>
        <v>72697.41</v>
      </c>
      <c r="G18" s="22"/>
      <c r="H18" s="32"/>
      <c r="I18" s="32"/>
      <c r="J18" s="32"/>
      <c r="K18" s="32"/>
      <c r="L18" s="32"/>
      <c r="M18" s="32"/>
      <c r="N18" s="32"/>
      <c r="O18" s="2"/>
      <c r="P18" s="2"/>
      <c r="Q18" s="2"/>
      <c r="R18" s="2"/>
      <c r="S18" s="2"/>
      <c r="T18" s="2"/>
      <c r="U18" s="2"/>
      <c r="V18" s="2"/>
      <c r="W18" s="2"/>
      <c r="X18" s="2"/>
      <c r="Y18" s="2"/>
      <c r="Z18" s="2"/>
    </row>
    <row r="19" spans="1:26" ht="12.75" customHeight="1" x14ac:dyDescent="0.3">
      <c r="A19" s="19" t="s">
        <v>31</v>
      </c>
      <c r="B19" s="20">
        <v>43319.95</v>
      </c>
      <c r="C19" s="21"/>
      <c r="D19" s="20">
        <v>8350</v>
      </c>
      <c r="E19" s="30"/>
      <c r="F19" s="31">
        <f t="shared" si="0"/>
        <v>51669.95</v>
      </c>
      <c r="G19" s="22"/>
      <c r="H19" s="32"/>
      <c r="I19" s="32"/>
      <c r="J19" s="32"/>
      <c r="K19" s="32"/>
      <c r="L19" s="32"/>
      <c r="M19" s="32"/>
      <c r="N19" s="32"/>
      <c r="O19" s="2"/>
      <c r="P19" s="2"/>
      <c r="Q19" s="2"/>
      <c r="R19" s="2"/>
      <c r="S19" s="2"/>
      <c r="T19" s="2"/>
      <c r="U19" s="2"/>
      <c r="V19" s="2"/>
      <c r="W19" s="2"/>
      <c r="X19" s="2"/>
      <c r="Y19" s="2"/>
      <c r="Z19" s="2"/>
    </row>
    <row r="20" spans="1:26" ht="12.75" customHeight="1" x14ac:dyDescent="0.3">
      <c r="A20" s="19" t="s">
        <v>32</v>
      </c>
      <c r="B20" s="20">
        <v>130945.44</v>
      </c>
      <c r="C20" s="21"/>
      <c r="D20" s="20">
        <v>-14920</v>
      </c>
      <c r="E20" s="30"/>
      <c r="F20" s="31">
        <f t="shared" si="0"/>
        <v>116025.44</v>
      </c>
      <c r="G20" s="22"/>
      <c r="H20" s="32"/>
      <c r="I20" s="32"/>
      <c r="J20" s="32"/>
      <c r="K20" s="32"/>
      <c r="L20" s="32"/>
      <c r="M20" s="32"/>
      <c r="N20" s="32"/>
      <c r="O20" s="2"/>
      <c r="P20" s="2"/>
      <c r="Q20" s="2"/>
      <c r="R20" s="2"/>
      <c r="S20" s="2"/>
      <c r="T20" s="2"/>
      <c r="U20" s="2"/>
      <c r="V20" s="2"/>
      <c r="W20" s="2"/>
      <c r="X20" s="2"/>
      <c r="Y20" s="2"/>
      <c r="Z20" s="2"/>
    </row>
    <row r="21" spans="1:26" ht="12.75" customHeight="1" x14ac:dyDescent="0.3">
      <c r="A21" s="19" t="s">
        <v>33</v>
      </c>
      <c r="B21" s="20">
        <v>109734.39999999999</v>
      </c>
      <c r="C21" s="21"/>
      <c r="D21" s="20">
        <v>89097</v>
      </c>
      <c r="E21" s="30"/>
      <c r="F21" s="31">
        <f t="shared" si="0"/>
        <v>198831.4</v>
      </c>
      <c r="G21" s="22"/>
      <c r="H21" s="32"/>
      <c r="I21" s="32"/>
      <c r="J21" s="32"/>
      <c r="K21" s="32"/>
      <c r="L21" s="32"/>
      <c r="M21" s="32"/>
      <c r="N21" s="32"/>
      <c r="O21" s="2"/>
      <c r="P21" s="2"/>
      <c r="Q21" s="2"/>
      <c r="R21" s="2"/>
      <c r="S21" s="2"/>
      <c r="T21" s="2"/>
      <c r="U21" s="2"/>
      <c r="V21" s="2"/>
      <c r="W21" s="2"/>
      <c r="X21" s="2"/>
      <c r="Y21" s="2"/>
      <c r="Z21" s="2"/>
    </row>
    <row r="22" spans="1:26" ht="12.75" customHeight="1" x14ac:dyDescent="0.3">
      <c r="A22" s="19" t="s">
        <v>34</v>
      </c>
      <c r="B22" s="20">
        <v>134871.87</v>
      </c>
      <c r="C22" s="21"/>
      <c r="D22" s="20">
        <v>88119</v>
      </c>
      <c r="E22" s="30"/>
      <c r="F22" s="31">
        <f t="shared" si="0"/>
        <v>222990.87</v>
      </c>
      <c r="G22" s="22"/>
      <c r="H22" s="32"/>
      <c r="I22" s="32"/>
      <c r="J22" s="32"/>
      <c r="K22" s="32"/>
      <c r="L22" s="32"/>
      <c r="M22" s="32"/>
      <c r="N22" s="32"/>
      <c r="O22" s="2"/>
      <c r="P22" s="2"/>
      <c r="Q22" s="2"/>
      <c r="R22" s="2"/>
      <c r="S22" s="2"/>
      <c r="T22" s="2"/>
      <c r="U22" s="2"/>
      <c r="V22" s="2"/>
      <c r="W22" s="2"/>
      <c r="X22" s="2"/>
      <c r="Y22" s="2"/>
      <c r="Z22" s="2"/>
    </row>
    <row r="23" spans="1:26" ht="12.75" customHeight="1" x14ac:dyDescent="0.3">
      <c r="A23" s="19" t="s">
        <v>35</v>
      </c>
      <c r="B23" s="20">
        <v>1023094.75</v>
      </c>
      <c r="C23" s="21"/>
      <c r="D23" s="20">
        <v>236295</v>
      </c>
      <c r="E23" s="30"/>
      <c r="F23" s="31">
        <f t="shared" si="0"/>
        <v>1259389.75</v>
      </c>
      <c r="G23" s="22"/>
      <c r="H23" s="32"/>
      <c r="I23" s="32"/>
      <c r="J23" s="32"/>
      <c r="K23" s="32"/>
      <c r="L23" s="32"/>
      <c r="M23" s="32"/>
      <c r="N23" s="32"/>
      <c r="O23" s="2"/>
      <c r="P23" s="2"/>
      <c r="Q23" s="2"/>
      <c r="R23" s="2"/>
      <c r="S23" s="2"/>
      <c r="T23" s="2"/>
      <c r="U23" s="2"/>
      <c r="V23" s="2"/>
      <c r="W23" s="2"/>
      <c r="X23" s="2"/>
      <c r="Y23" s="2"/>
      <c r="Z23" s="2"/>
    </row>
    <row r="24" spans="1:26" ht="12.75" customHeight="1" x14ac:dyDescent="0.3">
      <c r="A24" s="33" t="s">
        <v>36</v>
      </c>
      <c r="B24" s="20">
        <v>685172.61</v>
      </c>
      <c r="C24" s="21"/>
      <c r="D24" s="20">
        <v>196826</v>
      </c>
      <c r="E24" s="21"/>
      <c r="F24" s="20">
        <f t="shared" si="0"/>
        <v>881998.61</v>
      </c>
      <c r="G24" s="22"/>
      <c r="H24" s="32"/>
      <c r="I24" s="32"/>
      <c r="J24" s="32"/>
      <c r="K24" s="32"/>
      <c r="L24" s="32"/>
      <c r="M24" s="32"/>
      <c r="N24" s="32"/>
      <c r="O24" s="2"/>
      <c r="P24" s="2"/>
      <c r="Q24" s="2"/>
      <c r="R24" s="2"/>
      <c r="S24" s="2"/>
      <c r="T24" s="2"/>
      <c r="U24" s="2"/>
      <c r="V24" s="2"/>
      <c r="W24" s="2"/>
      <c r="X24" s="2"/>
      <c r="Y24" s="2"/>
      <c r="Z24" s="2"/>
    </row>
    <row r="25" spans="1:26" ht="12.75" customHeight="1" x14ac:dyDescent="0.3">
      <c r="A25" s="33" t="s">
        <v>37</v>
      </c>
      <c r="B25" s="20">
        <v>16435.11</v>
      </c>
      <c r="C25" s="21"/>
      <c r="D25" s="20">
        <v>1985</v>
      </c>
      <c r="E25" s="21"/>
      <c r="F25" s="20">
        <f t="shared" si="0"/>
        <v>18420.11</v>
      </c>
      <c r="G25" s="22"/>
      <c r="H25" s="32"/>
      <c r="I25" s="32"/>
      <c r="J25" s="32"/>
      <c r="K25" s="32"/>
      <c r="L25" s="32"/>
      <c r="M25" s="32"/>
      <c r="N25" s="32"/>
      <c r="O25" s="2"/>
      <c r="P25" s="2"/>
      <c r="Q25" s="2"/>
      <c r="R25" s="2"/>
      <c r="S25" s="2"/>
      <c r="T25" s="2"/>
      <c r="U25" s="2"/>
      <c r="V25" s="2"/>
      <c r="W25" s="2"/>
      <c r="X25" s="2"/>
      <c r="Y25" s="2"/>
      <c r="Z25" s="2"/>
    </row>
    <row r="26" spans="1:26" ht="12.75" hidden="1" customHeight="1" x14ac:dyDescent="0.3">
      <c r="A26" s="34" t="s">
        <v>38</v>
      </c>
      <c r="B26" s="20">
        <v>0</v>
      </c>
      <c r="C26" s="21"/>
      <c r="D26" s="20">
        <v>0</v>
      </c>
      <c r="E26" s="21"/>
      <c r="F26" s="20">
        <f t="shared" si="0"/>
        <v>0</v>
      </c>
      <c r="G26" s="35"/>
      <c r="H26" s="36"/>
      <c r="I26" s="36"/>
      <c r="J26" s="36"/>
      <c r="K26" s="36"/>
      <c r="L26" s="36"/>
      <c r="M26" s="36"/>
      <c r="N26" s="36"/>
      <c r="O26" s="37"/>
      <c r="P26" s="37"/>
      <c r="Q26" s="37"/>
      <c r="R26" s="37"/>
      <c r="S26" s="37"/>
      <c r="T26" s="37"/>
      <c r="U26" s="37"/>
      <c r="V26" s="37"/>
      <c r="W26" s="37"/>
      <c r="X26" s="37"/>
      <c r="Y26" s="37"/>
      <c r="Z26" s="37"/>
    </row>
    <row r="27" spans="1:26" ht="12.75" customHeight="1" x14ac:dyDescent="0.3">
      <c r="A27" s="26" t="s">
        <v>39</v>
      </c>
      <c r="B27" s="14">
        <f>SUM(B28:B29)</f>
        <v>-583752.41</v>
      </c>
      <c r="C27" s="27"/>
      <c r="D27" s="14">
        <f>SUM(D28:D29)</f>
        <v>-234008</v>
      </c>
      <c r="E27" s="27"/>
      <c r="F27" s="14">
        <f>SUM(F28:F29)</f>
        <v>-817760.41</v>
      </c>
      <c r="G27" s="22"/>
      <c r="H27" s="32"/>
      <c r="I27" s="32"/>
      <c r="J27" s="32"/>
      <c r="K27" s="32"/>
      <c r="L27" s="38">
        <f>F27</f>
        <v>-817760.41</v>
      </c>
      <c r="M27" s="32"/>
      <c r="N27" s="32"/>
      <c r="O27" s="2"/>
      <c r="P27" s="2"/>
      <c r="Q27" s="2"/>
      <c r="R27" s="2"/>
      <c r="S27" s="2"/>
      <c r="T27" s="2"/>
      <c r="U27" s="2"/>
      <c r="V27" s="2"/>
      <c r="W27" s="2"/>
      <c r="X27" s="2"/>
      <c r="Y27" s="2"/>
      <c r="Z27" s="2"/>
    </row>
    <row r="28" spans="1:26" ht="12.75" customHeight="1" x14ac:dyDescent="0.3">
      <c r="A28" s="19" t="s">
        <v>40</v>
      </c>
      <c r="B28" s="20">
        <v>-349888.4</v>
      </c>
      <c r="C28" s="21"/>
      <c r="D28" s="20">
        <v>-180645</v>
      </c>
      <c r="E28" s="30"/>
      <c r="F28" s="31">
        <f t="shared" ref="F28:F29" si="1">B28+D28</f>
        <v>-530533.4</v>
      </c>
      <c r="G28" s="22"/>
      <c r="H28" s="32"/>
      <c r="I28" s="32"/>
      <c r="J28" s="32"/>
      <c r="K28" s="32"/>
      <c r="L28" s="32"/>
      <c r="M28" s="32"/>
      <c r="N28" s="32"/>
      <c r="O28" s="2"/>
      <c r="P28" s="2"/>
      <c r="Q28" s="2"/>
      <c r="R28" s="2"/>
      <c r="S28" s="2"/>
      <c r="T28" s="2"/>
      <c r="U28" s="2"/>
      <c r="V28" s="2"/>
      <c r="W28" s="2"/>
      <c r="X28" s="2"/>
      <c r="Y28" s="2"/>
      <c r="Z28" s="2"/>
    </row>
    <row r="29" spans="1:26" ht="12.75" customHeight="1" x14ac:dyDescent="0.3">
      <c r="A29" s="19" t="s">
        <v>41</v>
      </c>
      <c r="B29" s="20">
        <v>-233864.01</v>
      </c>
      <c r="C29" s="21"/>
      <c r="D29" s="20">
        <v>-53363</v>
      </c>
      <c r="E29" s="30"/>
      <c r="F29" s="31">
        <f t="shared" si="1"/>
        <v>-287227.01</v>
      </c>
      <c r="G29" s="22"/>
      <c r="H29" s="32"/>
      <c r="I29" s="32"/>
      <c r="J29" s="32"/>
      <c r="K29" s="32"/>
      <c r="L29" s="32"/>
      <c r="M29" s="32"/>
      <c r="N29" s="32"/>
      <c r="O29" s="2"/>
      <c r="P29" s="2"/>
      <c r="Q29" s="2"/>
      <c r="R29" s="2"/>
      <c r="S29" s="2"/>
      <c r="T29" s="2"/>
      <c r="U29" s="2"/>
      <c r="V29" s="2"/>
      <c r="W29" s="2"/>
      <c r="X29" s="2"/>
      <c r="Y29" s="2"/>
      <c r="Z29" s="2"/>
    </row>
    <row r="30" spans="1:26" ht="12.75" customHeight="1" x14ac:dyDescent="0.3">
      <c r="A30" s="26" t="s">
        <v>42</v>
      </c>
      <c r="B30" s="14">
        <f>SUM(B31:B40)</f>
        <v>3262469.33</v>
      </c>
      <c r="C30" s="27"/>
      <c r="D30" s="14">
        <f>SUM(D31:D40)</f>
        <v>-118910</v>
      </c>
      <c r="E30" s="27"/>
      <c r="F30" s="14">
        <f>SUM(F31:F40)</f>
        <v>3143559.33</v>
      </c>
      <c r="G30" s="22"/>
      <c r="H30" s="32"/>
      <c r="I30" s="32"/>
      <c r="J30" s="38">
        <f>F30</f>
        <v>3143559.33</v>
      </c>
      <c r="K30" s="32"/>
      <c r="L30" s="32"/>
      <c r="M30" s="32"/>
      <c r="N30" s="32"/>
      <c r="O30" s="2"/>
      <c r="P30" s="2"/>
      <c r="Q30" s="2"/>
      <c r="R30" s="2"/>
      <c r="S30" s="2"/>
      <c r="T30" s="2"/>
      <c r="U30" s="2"/>
      <c r="V30" s="2"/>
      <c r="W30" s="2"/>
      <c r="X30" s="2"/>
      <c r="Y30" s="2"/>
      <c r="Z30" s="2"/>
    </row>
    <row r="31" spans="1:26" ht="12.75" customHeight="1" x14ac:dyDescent="0.3">
      <c r="A31" s="19" t="s">
        <v>43</v>
      </c>
      <c r="B31" s="20">
        <v>1693221.4</v>
      </c>
      <c r="C31" s="21"/>
      <c r="D31" s="20">
        <v>-271744</v>
      </c>
      <c r="E31" s="30"/>
      <c r="F31" s="31">
        <f t="shared" ref="F31:F40" si="2">B31+D31</f>
        <v>1421477.4</v>
      </c>
      <c r="G31" s="22"/>
      <c r="H31" s="32"/>
      <c r="I31" s="32"/>
      <c r="J31" s="32"/>
      <c r="K31" s="32"/>
      <c r="L31" s="32"/>
      <c r="M31" s="32"/>
      <c r="N31" s="32"/>
      <c r="O31" s="2"/>
      <c r="P31" s="2"/>
      <c r="Q31" s="2"/>
      <c r="R31" s="2"/>
      <c r="S31" s="2"/>
      <c r="T31" s="2"/>
      <c r="U31" s="2"/>
      <c r="V31" s="2"/>
      <c r="W31" s="2"/>
      <c r="X31" s="2"/>
      <c r="Y31" s="2"/>
      <c r="Z31" s="2"/>
    </row>
    <row r="32" spans="1:26" ht="12.75" customHeight="1" x14ac:dyDescent="0.3">
      <c r="A32" s="19" t="s">
        <v>44</v>
      </c>
      <c r="B32" s="20">
        <v>-9961.42</v>
      </c>
      <c r="C32" s="21"/>
      <c r="D32" s="20">
        <v>12911</v>
      </c>
      <c r="E32" s="30"/>
      <c r="F32" s="31">
        <f t="shared" si="2"/>
        <v>2949.58</v>
      </c>
      <c r="G32" s="1"/>
      <c r="H32" s="32"/>
      <c r="I32" s="32"/>
      <c r="J32" s="32"/>
      <c r="K32" s="32"/>
      <c r="L32" s="32"/>
      <c r="M32" s="32"/>
      <c r="N32" s="32"/>
      <c r="O32" s="2"/>
      <c r="P32" s="2"/>
      <c r="Q32" s="2"/>
      <c r="R32" s="2"/>
      <c r="S32" s="2"/>
      <c r="T32" s="2"/>
      <c r="U32" s="2"/>
      <c r="V32" s="2"/>
      <c r="W32" s="2"/>
      <c r="X32" s="2"/>
      <c r="Y32" s="2"/>
      <c r="Z32" s="2"/>
    </row>
    <row r="33" spans="1:26" ht="12.75" customHeight="1" x14ac:dyDescent="0.3">
      <c r="A33" s="19" t="s">
        <v>45</v>
      </c>
      <c r="B33" s="20">
        <v>63879.08</v>
      </c>
      <c r="C33" s="21"/>
      <c r="D33" s="20">
        <v>0</v>
      </c>
      <c r="E33" s="30"/>
      <c r="F33" s="31">
        <f t="shared" si="2"/>
        <v>63879.08</v>
      </c>
      <c r="G33" s="22"/>
      <c r="H33" s="39"/>
      <c r="I33" s="39"/>
      <c r="J33" s="39"/>
      <c r="K33" s="39"/>
      <c r="L33" s="39"/>
      <c r="M33" s="39"/>
      <c r="N33" s="39"/>
      <c r="O33" s="40"/>
      <c r="P33" s="40"/>
      <c r="Q33" s="40"/>
      <c r="R33" s="40"/>
      <c r="S33" s="40"/>
      <c r="T33" s="40"/>
      <c r="U33" s="40"/>
      <c r="V33" s="40"/>
      <c r="W33" s="40"/>
      <c r="X33" s="40"/>
      <c r="Y33" s="40"/>
      <c r="Z33" s="40"/>
    </row>
    <row r="34" spans="1:26" ht="12.75" customHeight="1" x14ac:dyDescent="0.3">
      <c r="A34" s="19" t="s">
        <v>46</v>
      </c>
      <c r="B34" s="20">
        <v>364</v>
      </c>
      <c r="C34" s="21"/>
      <c r="D34" s="20">
        <v>0</v>
      </c>
      <c r="E34" s="30"/>
      <c r="F34" s="31">
        <f t="shared" si="2"/>
        <v>364</v>
      </c>
      <c r="G34" s="22"/>
      <c r="H34" s="39"/>
      <c r="I34" s="39"/>
      <c r="J34" s="39"/>
      <c r="K34" s="39"/>
      <c r="L34" s="39"/>
      <c r="M34" s="39"/>
      <c r="N34" s="39"/>
      <c r="O34" s="40"/>
      <c r="P34" s="40"/>
      <c r="Q34" s="40"/>
      <c r="R34" s="40"/>
      <c r="S34" s="40"/>
      <c r="T34" s="40"/>
      <c r="U34" s="40"/>
      <c r="V34" s="40"/>
      <c r="W34" s="40"/>
      <c r="X34" s="40"/>
      <c r="Y34" s="40"/>
      <c r="Z34" s="40"/>
    </row>
    <row r="35" spans="1:26" ht="12.75" customHeight="1" x14ac:dyDescent="0.3">
      <c r="A35" s="19" t="s">
        <v>47</v>
      </c>
      <c r="B35" s="20">
        <v>449903.29</v>
      </c>
      <c r="C35" s="21"/>
      <c r="D35" s="20">
        <v>0</v>
      </c>
      <c r="E35" s="30"/>
      <c r="F35" s="31">
        <f t="shared" si="2"/>
        <v>449903.29</v>
      </c>
      <c r="G35" s="22"/>
      <c r="H35" s="32"/>
      <c r="I35" s="32"/>
      <c r="J35" s="32"/>
      <c r="K35" s="32"/>
      <c r="L35" s="32"/>
      <c r="M35" s="32"/>
      <c r="N35" s="32"/>
      <c r="O35" s="2"/>
      <c r="P35" s="2"/>
      <c r="Q35" s="2"/>
      <c r="R35" s="2"/>
      <c r="S35" s="2"/>
      <c r="T35" s="2"/>
      <c r="U35" s="2"/>
      <c r="V35" s="2"/>
      <c r="W35" s="2"/>
      <c r="X35" s="2"/>
      <c r="Y35" s="2"/>
      <c r="Z35" s="2"/>
    </row>
    <row r="36" spans="1:26" ht="12.75" hidden="1" customHeight="1" x14ac:dyDescent="0.3">
      <c r="A36" s="19" t="s">
        <v>48</v>
      </c>
      <c r="B36" s="20">
        <v>0</v>
      </c>
      <c r="C36" s="21"/>
      <c r="D36" s="20">
        <v>0</v>
      </c>
      <c r="E36" s="30"/>
      <c r="F36" s="31">
        <f t="shared" si="2"/>
        <v>0</v>
      </c>
      <c r="G36" s="22"/>
      <c r="H36" s="39"/>
      <c r="I36" s="39"/>
      <c r="J36" s="39"/>
      <c r="K36" s="39"/>
      <c r="L36" s="39"/>
      <c r="M36" s="39"/>
      <c r="N36" s="39"/>
      <c r="O36" s="40"/>
      <c r="P36" s="40"/>
      <c r="Q36" s="40"/>
      <c r="R36" s="40"/>
      <c r="S36" s="40"/>
      <c r="T36" s="40"/>
      <c r="U36" s="40"/>
      <c r="V36" s="40"/>
      <c r="W36" s="40"/>
      <c r="X36" s="40"/>
      <c r="Y36" s="40"/>
      <c r="Z36" s="40"/>
    </row>
    <row r="37" spans="1:26" ht="12.75" customHeight="1" x14ac:dyDescent="0.3">
      <c r="A37" s="19" t="s">
        <v>49</v>
      </c>
      <c r="B37" s="20">
        <v>90984.52</v>
      </c>
      <c r="C37" s="21"/>
      <c r="D37" s="20">
        <v>0</v>
      </c>
      <c r="E37" s="30"/>
      <c r="F37" s="31">
        <f t="shared" si="2"/>
        <v>90984.52</v>
      </c>
      <c r="G37" s="22"/>
      <c r="H37" s="32"/>
      <c r="I37" s="32"/>
      <c r="J37" s="32"/>
      <c r="K37" s="32"/>
      <c r="L37" s="32"/>
      <c r="M37" s="32"/>
      <c r="N37" s="32"/>
      <c r="O37" s="2"/>
      <c r="P37" s="2"/>
      <c r="Q37" s="2"/>
      <c r="R37" s="2"/>
      <c r="S37" s="2"/>
      <c r="T37" s="2"/>
      <c r="U37" s="2"/>
      <c r="V37" s="2"/>
      <c r="W37" s="2"/>
      <c r="X37" s="2"/>
      <c r="Y37" s="2"/>
      <c r="Z37" s="2"/>
    </row>
    <row r="38" spans="1:26" ht="12.75" customHeight="1" x14ac:dyDescent="0.3">
      <c r="A38" s="19" t="s">
        <v>50</v>
      </c>
      <c r="B38" s="20">
        <v>45498</v>
      </c>
      <c r="C38" s="21"/>
      <c r="D38" s="20">
        <v>0</v>
      </c>
      <c r="E38" s="30"/>
      <c r="F38" s="31">
        <f t="shared" si="2"/>
        <v>45498</v>
      </c>
      <c r="G38" s="22"/>
      <c r="H38" s="32"/>
      <c r="I38" s="32"/>
      <c r="J38" s="32"/>
      <c r="K38" s="32"/>
      <c r="L38" s="32"/>
      <c r="M38" s="32"/>
      <c r="N38" s="32"/>
      <c r="O38" s="2"/>
      <c r="P38" s="2"/>
      <c r="Q38" s="2"/>
      <c r="R38" s="2"/>
      <c r="S38" s="2"/>
      <c r="T38" s="2"/>
      <c r="U38" s="2"/>
      <c r="V38" s="2"/>
      <c r="W38" s="2"/>
      <c r="X38" s="2"/>
      <c r="Y38" s="2"/>
      <c r="Z38" s="2"/>
    </row>
    <row r="39" spans="1:26" ht="12.75" customHeight="1" x14ac:dyDescent="0.3">
      <c r="A39" s="19" t="s">
        <v>51</v>
      </c>
      <c r="B39" s="20">
        <v>32510.98</v>
      </c>
      <c r="C39" s="21"/>
      <c r="D39" s="20">
        <v>0</v>
      </c>
      <c r="E39" s="30"/>
      <c r="F39" s="31">
        <f t="shared" si="2"/>
        <v>32510.98</v>
      </c>
      <c r="G39" s="1"/>
      <c r="H39" s="32"/>
      <c r="I39" s="32"/>
      <c r="J39" s="32"/>
      <c r="K39" s="32"/>
      <c r="L39" s="32"/>
      <c r="M39" s="32"/>
      <c r="N39" s="32"/>
      <c r="O39" s="2"/>
      <c r="P39" s="2"/>
      <c r="Q39" s="2"/>
      <c r="R39" s="2"/>
      <c r="S39" s="2"/>
      <c r="T39" s="2"/>
      <c r="U39" s="2"/>
      <c r="V39" s="2"/>
      <c r="W39" s="2"/>
      <c r="X39" s="2"/>
      <c r="Y39" s="2"/>
      <c r="Z39" s="2"/>
    </row>
    <row r="40" spans="1:26" ht="12.75" customHeight="1" x14ac:dyDescent="0.3">
      <c r="A40" s="19" t="s">
        <v>52</v>
      </c>
      <c r="B40" s="20">
        <v>896069.48</v>
      </c>
      <c r="C40" s="21"/>
      <c r="D40" s="20">
        <v>139923</v>
      </c>
      <c r="E40" s="30"/>
      <c r="F40" s="31">
        <f t="shared" si="2"/>
        <v>1035992.48</v>
      </c>
      <c r="G40" s="1"/>
      <c r="H40" s="32"/>
      <c r="I40" s="32"/>
      <c r="J40" s="32"/>
      <c r="K40" s="32"/>
      <c r="L40" s="32"/>
      <c r="M40" s="32"/>
      <c r="N40" s="32"/>
      <c r="O40" s="2"/>
      <c r="P40" s="2"/>
      <c r="Q40" s="2"/>
      <c r="R40" s="2"/>
      <c r="S40" s="2"/>
      <c r="T40" s="2"/>
      <c r="U40" s="2"/>
      <c r="V40" s="2"/>
      <c r="W40" s="2"/>
      <c r="X40" s="2"/>
      <c r="Y40" s="2"/>
      <c r="Z40" s="2"/>
    </row>
    <row r="41" spans="1:26" ht="12.75" customHeight="1" x14ac:dyDescent="0.3">
      <c r="A41" s="26" t="s">
        <v>53</v>
      </c>
      <c r="B41" s="14">
        <f>SUM(B42:B44)</f>
        <v>355587.56999999995</v>
      </c>
      <c r="C41" s="27"/>
      <c r="D41" s="14">
        <f>SUM(D42:D44)</f>
        <v>56238</v>
      </c>
      <c r="E41" s="27"/>
      <c r="F41" s="14">
        <f>SUM(F42:F44)</f>
        <v>411825.56999999995</v>
      </c>
      <c r="G41" s="22"/>
      <c r="H41" s="32"/>
      <c r="I41" s="32"/>
      <c r="J41" s="32"/>
      <c r="K41" s="32"/>
      <c r="L41" s="38">
        <f>F41</f>
        <v>411825.56999999995</v>
      </c>
      <c r="M41" s="32"/>
      <c r="N41" s="32"/>
      <c r="O41" s="2"/>
      <c r="P41" s="2"/>
      <c r="Q41" s="2"/>
      <c r="R41" s="2"/>
      <c r="S41" s="2"/>
      <c r="T41" s="2"/>
      <c r="U41" s="2"/>
      <c r="V41" s="2"/>
      <c r="W41" s="2"/>
      <c r="X41" s="2"/>
      <c r="Y41" s="2"/>
      <c r="Z41" s="2"/>
    </row>
    <row r="42" spans="1:26" ht="12.75" customHeight="1" x14ac:dyDescent="0.3">
      <c r="A42" s="19" t="s">
        <v>54</v>
      </c>
      <c r="B42" s="20">
        <v>178549.24</v>
      </c>
      <c r="C42" s="21"/>
      <c r="D42" s="20">
        <v>63652</v>
      </c>
      <c r="E42" s="30"/>
      <c r="F42" s="31">
        <f t="shared" ref="F42:F44" si="3">B42+D42</f>
        <v>242201.24</v>
      </c>
      <c r="G42" s="22"/>
      <c r="H42" s="32"/>
      <c r="I42" s="32"/>
      <c r="J42" s="32"/>
      <c r="K42" s="32"/>
      <c r="L42" s="32"/>
      <c r="M42" s="32"/>
      <c r="N42" s="32"/>
      <c r="O42" s="2"/>
      <c r="P42" s="2"/>
      <c r="Q42" s="2"/>
      <c r="R42" s="2"/>
      <c r="S42" s="2"/>
      <c r="T42" s="2"/>
      <c r="U42" s="2"/>
      <c r="V42" s="2"/>
      <c r="W42" s="2"/>
      <c r="X42" s="2"/>
      <c r="Y42" s="2"/>
      <c r="Z42" s="2"/>
    </row>
    <row r="43" spans="1:26" ht="12.75" customHeight="1" x14ac:dyDescent="0.3">
      <c r="A43" s="19" t="s">
        <v>55</v>
      </c>
      <c r="B43" s="20">
        <v>34708.559999999998</v>
      </c>
      <c r="C43" s="21"/>
      <c r="D43" s="20">
        <v>-7414</v>
      </c>
      <c r="E43" s="30"/>
      <c r="F43" s="31">
        <f t="shared" si="3"/>
        <v>27294.559999999998</v>
      </c>
      <c r="G43" s="22"/>
      <c r="H43" s="32"/>
      <c r="I43" s="32"/>
      <c r="J43" s="32"/>
      <c r="K43" s="32"/>
      <c r="L43" s="32"/>
      <c r="M43" s="32"/>
      <c r="N43" s="32"/>
      <c r="O43" s="2"/>
      <c r="P43" s="2"/>
      <c r="Q43" s="2"/>
      <c r="R43" s="2"/>
      <c r="S43" s="2"/>
      <c r="T43" s="2"/>
      <c r="U43" s="2"/>
      <c r="V43" s="2"/>
      <c r="W43" s="2"/>
      <c r="X43" s="2"/>
      <c r="Y43" s="2"/>
      <c r="Z43" s="2"/>
    </row>
    <row r="44" spans="1:26" ht="12.75" customHeight="1" x14ac:dyDescent="0.3">
      <c r="A44" s="19" t="s">
        <v>56</v>
      </c>
      <c r="B44" s="20">
        <v>142329.76999999999</v>
      </c>
      <c r="C44" s="21"/>
      <c r="D44" s="20">
        <v>0</v>
      </c>
      <c r="E44" s="30"/>
      <c r="F44" s="31">
        <f t="shared" si="3"/>
        <v>142329.76999999999</v>
      </c>
      <c r="G44" s="22"/>
      <c r="H44" s="32"/>
      <c r="I44" s="32"/>
      <c r="J44" s="32"/>
      <c r="K44" s="32"/>
      <c r="L44" s="32"/>
      <c r="M44" s="32"/>
      <c r="N44" s="32"/>
      <c r="O44" s="2"/>
      <c r="P44" s="2"/>
      <c r="Q44" s="2"/>
      <c r="R44" s="2"/>
      <c r="S44" s="2"/>
      <c r="T44" s="2"/>
      <c r="U44" s="2"/>
      <c r="V44" s="2"/>
      <c r="W44" s="2"/>
      <c r="X44" s="2"/>
      <c r="Y44" s="2"/>
      <c r="Z44" s="2"/>
    </row>
    <row r="45" spans="1:26" ht="12.75" customHeight="1" x14ac:dyDescent="0.3">
      <c r="A45" s="26" t="s">
        <v>57</v>
      </c>
      <c r="B45" s="14">
        <f>SUM(B46)</f>
        <v>3278339.85</v>
      </c>
      <c r="C45" s="27"/>
      <c r="D45" s="14">
        <f>SUM(D46)</f>
        <v>6059992</v>
      </c>
      <c r="E45" s="27"/>
      <c r="F45" s="14">
        <f>SUM(F46)</f>
        <v>9338331.8499999996</v>
      </c>
      <c r="G45" s="22"/>
      <c r="H45" s="32"/>
      <c r="I45" s="32"/>
      <c r="J45" s="32"/>
      <c r="K45" s="38">
        <f>F45</f>
        <v>9338331.8499999996</v>
      </c>
      <c r="L45" s="32"/>
      <c r="M45" s="32"/>
      <c r="N45" s="32"/>
      <c r="O45" s="2"/>
      <c r="P45" s="2"/>
      <c r="Q45" s="2"/>
      <c r="R45" s="2"/>
      <c r="S45" s="2"/>
      <c r="T45" s="2"/>
      <c r="U45" s="2"/>
      <c r="V45" s="2"/>
      <c r="W45" s="2"/>
      <c r="X45" s="2"/>
      <c r="Y45" s="2"/>
      <c r="Z45" s="2"/>
    </row>
    <row r="46" spans="1:26" ht="12.75" customHeight="1" x14ac:dyDescent="0.3">
      <c r="A46" s="19" t="s">
        <v>58</v>
      </c>
      <c r="B46" s="20">
        <v>3278339.85</v>
      </c>
      <c r="C46" s="21"/>
      <c r="D46" s="20">
        <v>6059992</v>
      </c>
      <c r="E46" s="30"/>
      <c r="F46" s="31">
        <f>B46+D46</f>
        <v>9338331.8499999996</v>
      </c>
      <c r="G46" s="22"/>
      <c r="H46" s="32"/>
      <c r="I46" s="32"/>
      <c r="J46" s="32"/>
      <c r="K46" s="32"/>
      <c r="L46" s="32"/>
      <c r="M46" s="32"/>
      <c r="N46" s="32"/>
      <c r="O46" s="2"/>
      <c r="P46" s="2"/>
      <c r="Q46" s="2"/>
      <c r="R46" s="2"/>
      <c r="S46" s="2"/>
      <c r="T46" s="2"/>
      <c r="U46" s="2"/>
      <c r="V46" s="2"/>
      <c r="W46" s="2"/>
      <c r="X46" s="2"/>
      <c r="Y46" s="2"/>
      <c r="Z46" s="2"/>
    </row>
    <row r="47" spans="1:26" ht="12.75" customHeight="1" x14ac:dyDescent="0.3">
      <c r="A47" s="26" t="s">
        <v>59</v>
      </c>
      <c r="B47" s="14">
        <f>SUM(B48)</f>
        <v>-3345270.43</v>
      </c>
      <c r="C47" s="27"/>
      <c r="D47" s="14">
        <f>SUM(D48)</f>
        <v>22686</v>
      </c>
      <c r="E47" s="27"/>
      <c r="F47" s="14">
        <f>SUM(F48)</f>
        <v>-3322584.43</v>
      </c>
      <c r="G47" s="22"/>
      <c r="H47" s="32"/>
      <c r="I47" s="32"/>
      <c r="J47" s="32"/>
      <c r="K47" s="32"/>
      <c r="L47" s="38">
        <f>F47</f>
        <v>-3322584.43</v>
      </c>
      <c r="M47" s="32"/>
      <c r="N47" s="32"/>
      <c r="O47" s="2"/>
      <c r="P47" s="2"/>
      <c r="Q47" s="2"/>
      <c r="R47" s="2"/>
      <c r="S47" s="2"/>
      <c r="T47" s="2"/>
      <c r="U47" s="2"/>
      <c r="V47" s="2"/>
      <c r="W47" s="2"/>
      <c r="X47" s="2"/>
      <c r="Y47" s="2"/>
      <c r="Z47" s="2"/>
    </row>
    <row r="48" spans="1:26" ht="12.75" customHeight="1" x14ac:dyDescent="0.3">
      <c r="A48" s="19" t="s">
        <v>60</v>
      </c>
      <c r="B48" s="20">
        <v>-3345270.43</v>
      </c>
      <c r="C48" s="21"/>
      <c r="D48" s="20">
        <v>22686</v>
      </c>
      <c r="E48" s="30"/>
      <c r="F48" s="31">
        <f>B48+D48</f>
        <v>-3322584.43</v>
      </c>
      <c r="G48" s="22"/>
      <c r="H48" s="32"/>
      <c r="I48" s="32"/>
      <c r="J48" s="32"/>
      <c r="K48" s="32"/>
      <c r="L48" s="32"/>
      <c r="M48" s="32"/>
      <c r="N48" s="32"/>
      <c r="O48" s="2"/>
      <c r="P48" s="2"/>
      <c r="Q48" s="2"/>
      <c r="R48" s="2"/>
      <c r="S48" s="2"/>
      <c r="T48" s="2"/>
      <c r="U48" s="2"/>
      <c r="V48" s="2"/>
      <c r="W48" s="2"/>
      <c r="X48" s="2"/>
      <c r="Y48" s="2"/>
      <c r="Z48" s="2"/>
    </row>
    <row r="49" spans="1:26" ht="12.75" customHeight="1" x14ac:dyDescent="0.3">
      <c r="A49" s="26" t="s">
        <v>61</v>
      </c>
      <c r="B49" s="14">
        <f>SUM(B50:B51)</f>
        <v>2406061.8600000003</v>
      </c>
      <c r="C49" s="27"/>
      <c r="D49" s="14">
        <f>SUM(D50:D51)</f>
        <v>-522814</v>
      </c>
      <c r="E49" s="27"/>
      <c r="F49" s="14">
        <f>SUM(F50:F51)</f>
        <v>1883247.86</v>
      </c>
      <c r="G49" s="22"/>
      <c r="H49" s="32"/>
      <c r="I49" s="32"/>
      <c r="J49" s="32"/>
      <c r="K49" s="32"/>
      <c r="L49" s="38">
        <f>F49</f>
        <v>1883247.86</v>
      </c>
      <c r="M49" s="32"/>
      <c r="N49" s="32"/>
      <c r="O49" s="2"/>
      <c r="P49" s="2"/>
      <c r="Q49" s="2"/>
      <c r="R49" s="2"/>
      <c r="S49" s="2"/>
      <c r="T49" s="2"/>
      <c r="U49" s="2"/>
      <c r="V49" s="2"/>
      <c r="W49" s="2"/>
      <c r="X49" s="2"/>
      <c r="Y49" s="2"/>
      <c r="Z49" s="2"/>
    </row>
    <row r="50" spans="1:26" ht="12.75" customHeight="1" x14ac:dyDescent="0.3">
      <c r="A50" s="19" t="s">
        <v>62</v>
      </c>
      <c r="B50" s="20">
        <v>1127496.58</v>
      </c>
      <c r="C50" s="21"/>
      <c r="D50" s="20">
        <v>-456301</v>
      </c>
      <c r="E50" s="30"/>
      <c r="F50" s="31">
        <f t="shared" ref="F50:F51" si="4">B50+D50</f>
        <v>671195.58000000007</v>
      </c>
      <c r="G50" s="22"/>
      <c r="H50" s="32"/>
      <c r="I50" s="32"/>
      <c r="J50" s="32"/>
      <c r="K50" s="32"/>
      <c r="L50" s="32"/>
      <c r="M50" s="32"/>
      <c r="N50" s="32"/>
      <c r="O50" s="2"/>
      <c r="P50" s="2"/>
      <c r="Q50" s="2"/>
      <c r="R50" s="2"/>
      <c r="S50" s="2"/>
      <c r="T50" s="2"/>
      <c r="U50" s="2"/>
      <c r="V50" s="2"/>
      <c r="W50" s="2"/>
      <c r="X50" s="2"/>
      <c r="Y50" s="2"/>
      <c r="Z50" s="2"/>
    </row>
    <row r="51" spans="1:26" ht="12.75" customHeight="1" x14ac:dyDescent="0.3">
      <c r="A51" s="19" t="s">
        <v>63</v>
      </c>
      <c r="B51" s="20">
        <v>1278565.28</v>
      </c>
      <c r="C51" s="21"/>
      <c r="D51" s="20">
        <v>-66513</v>
      </c>
      <c r="E51" s="30"/>
      <c r="F51" s="31">
        <f t="shared" si="4"/>
        <v>1212052.28</v>
      </c>
      <c r="G51" s="22"/>
      <c r="H51" s="32"/>
      <c r="I51" s="32"/>
      <c r="J51" s="32"/>
      <c r="K51" s="32"/>
      <c r="L51" s="32"/>
      <c r="M51" s="32"/>
      <c r="N51" s="32"/>
      <c r="O51" s="2"/>
      <c r="P51" s="2"/>
      <c r="Q51" s="2"/>
      <c r="R51" s="2"/>
      <c r="S51" s="2"/>
      <c r="T51" s="2"/>
      <c r="U51" s="2"/>
      <c r="V51" s="2"/>
      <c r="W51" s="2"/>
      <c r="X51" s="2"/>
      <c r="Y51" s="2"/>
      <c r="Z51" s="2"/>
    </row>
    <row r="52" spans="1:26" ht="12.75" customHeight="1" x14ac:dyDescent="0.3">
      <c r="A52" s="26" t="s">
        <v>64</v>
      </c>
      <c r="B52" s="14">
        <f>SUM(B53)</f>
        <v>461676.27</v>
      </c>
      <c r="C52" s="27"/>
      <c r="D52" s="14">
        <f>SUM(D53)</f>
        <v>368542</v>
      </c>
      <c r="E52" s="27"/>
      <c r="F52" s="14">
        <f>SUM(F53)</f>
        <v>830218.27</v>
      </c>
      <c r="G52" s="22"/>
      <c r="H52" s="32"/>
      <c r="I52" s="32"/>
      <c r="J52" s="32"/>
      <c r="K52" s="32"/>
      <c r="L52" s="38">
        <f>F52</f>
        <v>830218.27</v>
      </c>
      <c r="M52" s="32"/>
      <c r="N52" s="32"/>
      <c r="O52" s="2"/>
      <c r="P52" s="2"/>
      <c r="Q52" s="2"/>
      <c r="R52" s="2"/>
      <c r="S52" s="2"/>
      <c r="T52" s="2"/>
      <c r="U52" s="2"/>
      <c r="V52" s="2"/>
      <c r="W52" s="2"/>
      <c r="X52" s="2"/>
      <c r="Y52" s="2"/>
      <c r="Z52" s="2"/>
    </row>
    <row r="53" spans="1:26" ht="12.75" customHeight="1" x14ac:dyDescent="0.3">
      <c r="A53" s="19" t="s">
        <v>65</v>
      </c>
      <c r="B53" s="20">
        <v>461676.27</v>
      </c>
      <c r="C53" s="21"/>
      <c r="D53" s="20">
        <v>368542</v>
      </c>
      <c r="E53" s="30"/>
      <c r="F53" s="31">
        <f>B53+D53</f>
        <v>830218.27</v>
      </c>
      <c r="G53" s="22"/>
      <c r="H53" s="32"/>
      <c r="I53" s="32"/>
      <c r="J53" s="32"/>
      <c r="K53" s="32"/>
      <c r="L53" s="32"/>
      <c r="M53" s="32"/>
      <c r="N53" s="32"/>
      <c r="O53" s="2"/>
      <c r="P53" s="2"/>
      <c r="Q53" s="2"/>
      <c r="R53" s="2"/>
      <c r="S53" s="2"/>
      <c r="T53" s="2"/>
      <c r="U53" s="2"/>
      <c r="V53" s="2"/>
      <c r="W53" s="2"/>
      <c r="X53" s="2"/>
      <c r="Y53" s="2"/>
      <c r="Z53" s="2"/>
    </row>
    <row r="54" spans="1:26" ht="12.75" customHeight="1" x14ac:dyDescent="0.3">
      <c r="A54" s="26" t="s">
        <v>66</v>
      </c>
      <c r="B54" s="14">
        <f>SUM(B55)</f>
        <v>1910441.13</v>
      </c>
      <c r="C54" s="27"/>
      <c r="D54" s="14">
        <f>SUM(D55)</f>
        <v>-897751</v>
      </c>
      <c r="E54" s="27"/>
      <c r="F54" s="14">
        <f>SUM(F55)</f>
        <v>1012690.1299999999</v>
      </c>
      <c r="G54" s="22"/>
      <c r="H54" s="32"/>
      <c r="I54" s="32"/>
      <c r="J54" s="32"/>
      <c r="K54" s="32"/>
      <c r="L54" s="38">
        <f>F54</f>
        <v>1012690.1299999999</v>
      </c>
      <c r="M54" s="32"/>
      <c r="N54" s="32"/>
      <c r="O54" s="2"/>
      <c r="P54" s="2"/>
      <c r="Q54" s="2"/>
      <c r="R54" s="2"/>
      <c r="S54" s="2"/>
      <c r="T54" s="2"/>
      <c r="U54" s="2"/>
      <c r="V54" s="2"/>
      <c r="W54" s="2"/>
      <c r="X54" s="2"/>
      <c r="Y54" s="2"/>
      <c r="Z54" s="2"/>
    </row>
    <row r="55" spans="1:26" ht="12.75" customHeight="1" x14ac:dyDescent="0.3">
      <c r="A55" s="19" t="s">
        <v>67</v>
      </c>
      <c r="B55" s="20">
        <v>1910441.13</v>
      </c>
      <c r="C55" s="21"/>
      <c r="D55" s="20">
        <v>-897751</v>
      </c>
      <c r="E55" s="30"/>
      <c r="F55" s="31">
        <f>B55+D55</f>
        <v>1012690.1299999999</v>
      </c>
      <c r="G55" s="22"/>
      <c r="H55" s="32"/>
      <c r="I55" s="32"/>
      <c r="J55" s="32"/>
      <c r="K55" s="32"/>
      <c r="L55" s="32"/>
      <c r="M55" s="32"/>
      <c r="N55" s="32"/>
      <c r="O55" s="2"/>
      <c r="P55" s="2"/>
      <c r="Q55" s="2"/>
      <c r="R55" s="2"/>
      <c r="S55" s="2"/>
      <c r="T55" s="2"/>
      <c r="U55" s="2"/>
      <c r="V55" s="2"/>
      <c r="W55" s="2"/>
      <c r="X55" s="2"/>
      <c r="Y55" s="2"/>
      <c r="Z55" s="2"/>
    </row>
    <row r="56" spans="1:26" ht="12.75" customHeight="1" x14ac:dyDescent="0.35">
      <c r="A56" s="26" t="s">
        <v>68</v>
      </c>
      <c r="B56" s="14">
        <f>SUM(B57)</f>
        <v>302487.53999999998</v>
      </c>
      <c r="C56" s="27"/>
      <c r="D56" s="14">
        <f>SUM(D57)</f>
        <v>-3339</v>
      </c>
      <c r="E56" s="27"/>
      <c r="F56" s="14">
        <f>SUM(F57)</f>
        <v>299148.53999999998</v>
      </c>
      <c r="G56" s="22"/>
      <c r="H56" s="32"/>
      <c r="I56" s="32"/>
      <c r="J56" s="32"/>
      <c r="K56" s="32"/>
      <c r="L56" s="32"/>
      <c r="M56" s="32"/>
      <c r="N56" s="38">
        <f>F56</f>
        <v>299148.53999999998</v>
      </c>
      <c r="O56" s="41" t="s">
        <v>69</v>
      </c>
      <c r="P56" s="2"/>
      <c r="Q56" s="2"/>
      <c r="R56" s="2"/>
      <c r="S56" s="2"/>
      <c r="T56" s="2"/>
      <c r="U56" s="2"/>
      <c r="V56" s="2"/>
      <c r="W56" s="2"/>
      <c r="X56" s="2"/>
      <c r="Y56" s="2"/>
      <c r="Z56" s="2"/>
    </row>
    <row r="57" spans="1:26" ht="12.75" customHeight="1" x14ac:dyDescent="0.3">
      <c r="A57" s="19" t="s">
        <v>70</v>
      </c>
      <c r="B57" s="20">
        <v>302487.53999999998</v>
      </c>
      <c r="C57" s="21"/>
      <c r="D57" s="20">
        <v>-3339</v>
      </c>
      <c r="E57" s="30"/>
      <c r="F57" s="31">
        <f>B57+D57</f>
        <v>299148.53999999998</v>
      </c>
      <c r="G57" s="22"/>
      <c r="H57" s="32"/>
      <c r="I57" s="32"/>
      <c r="J57" s="32"/>
      <c r="K57" s="32"/>
      <c r="L57" s="32"/>
      <c r="M57" s="32"/>
      <c r="N57" s="32"/>
      <c r="O57" s="2"/>
      <c r="P57" s="2"/>
      <c r="Q57" s="2"/>
      <c r="R57" s="2"/>
      <c r="S57" s="2"/>
      <c r="T57" s="2"/>
      <c r="U57" s="2"/>
      <c r="V57" s="2"/>
      <c r="W57" s="2"/>
      <c r="X57" s="2"/>
      <c r="Y57" s="2"/>
      <c r="Z57" s="2"/>
    </row>
    <row r="58" spans="1:26" ht="12.75" customHeight="1" x14ac:dyDescent="0.3">
      <c r="A58" s="26" t="s">
        <v>71</v>
      </c>
      <c r="B58" s="14">
        <f>SUM(B59)</f>
        <v>245122.54</v>
      </c>
      <c r="C58" s="27"/>
      <c r="D58" s="14">
        <f>SUM(D59)</f>
        <v>24505</v>
      </c>
      <c r="E58" s="27"/>
      <c r="F58" s="14">
        <f>SUM(F59)</f>
        <v>269627.54000000004</v>
      </c>
      <c r="G58" s="22"/>
      <c r="H58" s="32"/>
      <c r="I58" s="32"/>
      <c r="J58" s="32"/>
      <c r="K58" s="32"/>
      <c r="L58" s="32"/>
      <c r="M58" s="32"/>
      <c r="N58" s="38">
        <f>F58</f>
        <v>269627.54000000004</v>
      </c>
      <c r="O58" s="2"/>
      <c r="P58" s="2"/>
      <c r="Q58" s="2"/>
      <c r="R58" s="2"/>
      <c r="S58" s="2"/>
      <c r="T58" s="2"/>
      <c r="U58" s="2"/>
      <c r="V58" s="2"/>
      <c r="W58" s="2"/>
      <c r="X58" s="2"/>
      <c r="Y58" s="2"/>
      <c r="Z58" s="2"/>
    </row>
    <row r="59" spans="1:26" ht="12.75" customHeight="1" x14ac:dyDescent="0.3">
      <c r="A59" s="19" t="s">
        <v>72</v>
      </c>
      <c r="B59" s="20">
        <v>245122.54</v>
      </c>
      <c r="C59" s="21"/>
      <c r="D59" s="20">
        <v>24505</v>
      </c>
      <c r="E59" s="30"/>
      <c r="F59" s="31">
        <f>B59+D59</f>
        <v>269627.54000000004</v>
      </c>
      <c r="G59" s="22"/>
      <c r="H59" s="32"/>
      <c r="I59" s="32"/>
      <c r="J59" s="32"/>
      <c r="K59" s="32"/>
      <c r="L59" s="32"/>
      <c r="M59" s="32"/>
      <c r="N59" s="32"/>
      <c r="O59" s="2"/>
      <c r="P59" s="2"/>
      <c r="Q59" s="2"/>
      <c r="R59" s="2"/>
      <c r="S59" s="2"/>
      <c r="T59" s="2"/>
      <c r="U59" s="2"/>
      <c r="V59" s="2"/>
      <c r="W59" s="2"/>
      <c r="X59" s="2"/>
      <c r="Y59" s="2"/>
      <c r="Z59" s="2"/>
    </row>
    <row r="60" spans="1:26" ht="12.75" customHeight="1" x14ac:dyDescent="0.3">
      <c r="A60" s="26" t="s">
        <v>73</v>
      </c>
      <c r="B60" s="14">
        <f>SUM(B61)</f>
        <v>1054695.5900000001</v>
      </c>
      <c r="C60" s="27"/>
      <c r="D60" s="14">
        <f>SUM(D61)</f>
        <v>-67679</v>
      </c>
      <c r="E60" s="27"/>
      <c r="F60" s="14">
        <f>SUM(F61)</f>
        <v>987016.59000000008</v>
      </c>
      <c r="G60" s="22"/>
      <c r="H60" s="32"/>
      <c r="I60" s="32"/>
      <c r="J60" s="32"/>
      <c r="K60" s="32"/>
      <c r="L60" s="32"/>
      <c r="M60" s="32"/>
      <c r="N60" s="38">
        <f>F60</f>
        <v>987016.59000000008</v>
      </c>
      <c r="O60" s="2"/>
      <c r="P60" s="2"/>
      <c r="Q60" s="2"/>
      <c r="R60" s="2"/>
      <c r="S60" s="2"/>
      <c r="T60" s="2"/>
      <c r="U60" s="2"/>
      <c r="V60" s="2"/>
      <c r="W60" s="2"/>
      <c r="X60" s="2"/>
      <c r="Y60" s="2"/>
      <c r="Z60" s="2"/>
    </row>
    <row r="61" spans="1:26" ht="12.75" customHeight="1" x14ac:dyDescent="0.3">
      <c r="A61" s="19" t="s">
        <v>74</v>
      </c>
      <c r="B61" s="20">
        <v>1054695.5900000001</v>
      </c>
      <c r="C61" s="21"/>
      <c r="D61" s="20">
        <v>-67679</v>
      </c>
      <c r="E61" s="30"/>
      <c r="F61" s="31">
        <f>B61+D61</f>
        <v>987016.59000000008</v>
      </c>
      <c r="G61" s="22"/>
      <c r="H61" s="32"/>
      <c r="I61" s="32"/>
      <c r="J61" s="32"/>
      <c r="K61" s="32"/>
      <c r="L61" s="32"/>
      <c r="M61" s="32"/>
      <c r="N61" s="32"/>
      <c r="O61" s="2"/>
      <c r="P61" s="2"/>
      <c r="Q61" s="2"/>
      <c r="R61" s="2"/>
      <c r="S61" s="2"/>
      <c r="T61" s="2"/>
      <c r="U61" s="2"/>
      <c r="V61" s="2"/>
      <c r="W61" s="2"/>
      <c r="X61" s="2"/>
      <c r="Y61" s="2"/>
      <c r="Z61" s="2"/>
    </row>
    <row r="62" spans="1:26" ht="12.75" customHeight="1" x14ac:dyDescent="0.3">
      <c r="A62" s="26" t="s">
        <v>75</v>
      </c>
      <c r="B62" s="14">
        <f>SUM(B63:B69)</f>
        <v>981430.3899999999</v>
      </c>
      <c r="C62" s="27"/>
      <c r="D62" s="14">
        <f>SUM(D63:D69)</f>
        <v>-134663</v>
      </c>
      <c r="E62" s="27"/>
      <c r="F62" s="14">
        <f>SUM(F63:F69)</f>
        <v>846767.3899999999</v>
      </c>
      <c r="G62" s="22"/>
      <c r="H62" s="32"/>
      <c r="I62" s="32"/>
      <c r="J62" s="32"/>
      <c r="K62" s="32"/>
      <c r="L62" s="32"/>
      <c r="M62" s="32"/>
      <c r="N62" s="38">
        <f>F62</f>
        <v>846767.3899999999</v>
      </c>
      <c r="O62" s="2"/>
      <c r="P62" s="2"/>
      <c r="Q62" s="2"/>
      <c r="R62" s="2"/>
      <c r="S62" s="2"/>
      <c r="T62" s="2"/>
      <c r="U62" s="2"/>
      <c r="V62" s="2"/>
      <c r="W62" s="2"/>
      <c r="X62" s="2"/>
      <c r="Y62" s="2"/>
      <c r="Z62" s="2"/>
    </row>
    <row r="63" spans="1:26" ht="12.75" customHeight="1" x14ac:dyDescent="0.3">
      <c r="A63" s="19" t="s">
        <v>76</v>
      </c>
      <c r="B63" s="20">
        <v>230035.38</v>
      </c>
      <c r="C63" s="21"/>
      <c r="D63" s="20">
        <v>879000</v>
      </c>
      <c r="E63" s="30"/>
      <c r="F63" s="31">
        <f t="shared" ref="F63:F69" si="5">B63+D63</f>
        <v>1109035.3799999999</v>
      </c>
      <c r="G63" s="22"/>
      <c r="H63" s="32"/>
      <c r="I63" s="32"/>
      <c r="J63" s="32"/>
      <c r="K63" s="32"/>
      <c r="L63" s="32"/>
      <c r="M63" s="32"/>
      <c r="N63" s="32"/>
      <c r="O63" s="2"/>
      <c r="P63" s="2"/>
      <c r="Q63" s="2"/>
      <c r="R63" s="2"/>
      <c r="S63" s="2"/>
      <c r="T63" s="2"/>
      <c r="U63" s="2"/>
      <c r="V63" s="2"/>
      <c r="W63" s="2"/>
      <c r="X63" s="2"/>
      <c r="Y63" s="2"/>
      <c r="Z63" s="2"/>
    </row>
    <row r="64" spans="1:26" ht="12.75" customHeight="1" x14ac:dyDescent="0.3">
      <c r="A64" s="19" t="s">
        <v>77</v>
      </c>
      <c r="B64" s="20">
        <v>0</v>
      </c>
      <c r="C64" s="21"/>
      <c r="D64" s="20">
        <v>-20500</v>
      </c>
      <c r="E64" s="30"/>
      <c r="F64" s="31">
        <f t="shared" si="5"/>
        <v>-20500</v>
      </c>
      <c r="G64" s="22"/>
      <c r="H64" s="32"/>
      <c r="I64" s="32"/>
      <c r="J64" s="32"/>
      <c r="K64" s="32"/>
      <c r="L64" s="32"/>
      <c r="M64" s="32"/>
      <c r="N64" s="32"/>
      <c r="O64" s="2"/>
      <c r="P64" s="2"/>
      <c r="Q64" s="2"/>
      <c r="R64" s="2"/>
      <c r="S64" s="2"/>
      <c r="T64" s="2"/>
      <c r="U64" s="2"/>
      <c r="V64" s="2"/>
      <c r="W64" s="2"/>
      <c r="X64" s="2"/>
      <c r="Y64" s="2"/>
      <c r="Z64" s="2"/>
    </row>
    <row r="65" spans="1:26" ht="12.75" customHeight="1" x14ac:dyDescent="0.3">
      <c r="A65" s="19" t="s">
        <v>78</v>
      </c>
      <c r="B65" s="20">
        <v>224370.35</v>
      </c>
      <c r="C65" s="21"/>
      <c r="D65" s="20">
        <v>-919760</v>
      </c>
      <c r="E65" s="30"/>
      <c r="F65" s="31">
        <f t="shared" si="5"/>
        <v>-695389.65</v>
      </c>
      <c r="G65" s="22"/>
      <c r="H65" s="32"/>
      <c r="I65" s="32"/>
      <c r="J65" s="32"/>
      <c r="K65" s="32"/>
      <c r="L65" s="32"/>
      <c r="M65" s="32"/>
      <c r="N65" s="32"/>
      <c r="O65" s="2"/>
      <c r="P65" s="2"/>
      <c r="Q65" s="2"/>
      <c r="R65" s="2"/>
      <c r="S65" s="2"/>
      <c r="T65" s="2"/>
      <c r="U65" s="2"/>
      <c r="V65" s="2"/>
      <c r="W65" s="2"/>
      <c r="X65" s="2"/>
      <c r="Y65" s="2"/>
      <c r="Z65" s="2"/>
    </row>
    <row r="66" spans="1:26" ht="12.75" customHeight="1" x14ac:dyDescent="0.3">
      <c r="A66" s="19" t="s">
        <v>79</v>
      </c>
      <c r="B66" s="20">
        <v>343024.66</v>
      </c>
      <c r="C66" s="21"/>
      <c r="D66" s="20">
        <v>-5656</v>
      </c>
      <c r="E66" s="30"/>
      <c r="F66" s="31">
        <f t="shared" si="5"/>
        <v>337368.66</v>
      </c>
      <c r="G66" s="22"/>
      <c r="H66" s="32"/>
      <c r="I66" s="32"/>
      <c r="J66" s="32"/>
      <c r="K66" s="32"/>
      <c r="L66" s="32"/>
      <c r="M66" s="32"/>
      <c r="N66" s="32"/>
      <c r="O66" s="2"/>
      <c r="P66" s="2"/>
      <c r="Q66" s="2"/>
      <c r="R66" s="2"/>
      <c r="S66" s="2"/>
      <c r="T66" s="2"/>
      <c r="U66" s="2"/>
      <c r="V66" s="2"/>
      <c r="W66" s="2"/>
      <c r="X66" s="2"/>
      <c r="Y66" s="2"/>
      <c r="Z66" s="2"/>
    </row>
    <row r="67" spans="1:26" ht="12.75" customHeight="1" x14ac:dyDescent="0.3">
      <c r="A67" s="19" t="s">
        <v>80</v>
      </c>
      <c r="B67" s="20">
        <v>50000</v>
      </c>
      <c r="C67" s="21"/>
      <c r="D67" s="20">
        <v>-49414</v>
      </c>
      <c r="E67" s="30"/>
      <c r="F67" s="31">
        <f t="shared" si="5"/>
        <v>586</v>
      </c>
      <c r="G67" s="22"/>
      <c r="H67" s="32"/>
      <c r="I67" s="32"/>
      <c r="J67" s="32"/>
      <c r="K67" s="32"/>
      <c r="L67" s="32"/>
      <c r="M67" s="32"/>
      <c r="N67" s="32"/>
      <c r="O67" s="2"/>
      <c r="P67" s="2"/>
      <c r="Q67" s="2"/>
      <c r="R67" s="2"/>
      <c r="S67" s="2"/>
      <c r="T67" s="2"/>
      <c r="U67" s="2"/>
      <c r="V67" s="2"/>
      <c r="W67" s="2"/>
      <c r="X67" s="2"/>
      <c r="Y67" s="2"/>
      <c r="Z67" s="2"/>
    </row>
    <row r="68" spans="1:26" ht="12.75" customHeight="1" x14ac:dyDescent="0.3">
      <c r="A68" s="19" t="s">
        <v>81</v>
      </c>
      <c r="B68" s="20">
        <v>4000</v>
      </c>
      <c r="C68" s="21"/>
      <c r="D68" s="20">
        <v>2000</v>
      </c>
      <c r="E68" s="30"/>
      <c r="F68" s="31">
        <f t="shared" si="5"/>
        <v>6000</v>
      </c>
      <c r="G68" s="22"/>
      <c r="H68" s="32"/>
      <c r="I68" s="32"/>
      <c r="J68" s="32"/>
      <c r="K68" s="32"/>
      <c r="L68" s="32"/>
      <c r="M68" s="32"/>
      <c r="N68" s="32"/>
      <c r="O68" s="2"/>
      <c r="P68" s="2"/>
      <c r="Q68" s="2"/>
      <c r="R68" s="2"/>
      <c r="S68" s="2"/>
      <c r="T68" s="2"/>
      <c r="U68" s="2"/>
      <c r="V68" s="2"/>
      <c r="W68" s="2"/>
      <c r="X68" s="2"/>
      <c r="Y68" s="2"/>
      <c r="Z68" s="2"/>
    </row>
    <row r="69" spans="1:26" ht="12.75" customHeight="1" x14ac:dyDescent="0.3">
      <c r="A69" s="19" t="s">
        <v>82</v>
      </c>
      <c r="B69" s="20">
        <v>130000</v>
      </c>
      <c r="C69" s="21"/>
      <c r="D69" s="20">
        <v>-20333</v>
      </c>
      <c r="E69" s="30"/>
      <c r="F69" s="31">
        <f t="shared" si="5"/>
        <v>109667</v>
      </c>
      <c r="G69" s="22"/>
      <c r="H69" s="39"/>
      <c r="I69" s="39"/>
      <c r="J69" s="39"/>
      <c r="K69" s="42"/>
      <c r="L69" s="39"/>
      <c r="M69" s="39"/>
      <c r="N69" s="39"/>
      <c r="O69" s="40"/>
      <c r="P69" s="40"/>
      <c r="Q69" s="40"/>
      <c r="R69" s="40"/>
      <c r="S69" s="40"/>
      <c r="T69" s="40"/>
      <c r="U69" s="40"/>
      <c r="V69" s="40"/>
      <c r="W69" s="40"/>
      <c r="X69" s="40"/>
      <c r="Y69" s="40"/>
      <c r="Z69" s="40"/>
    </row>
    <row r="70" spans="1:26" ht="12.75" customHeight="1" x14ac:dyDescent="0.3">
      <c r="A70" s="26" t="s">
        <v>83</v>
      </c>
      <c r="B70" s="14">
        <f>SUM(B71:B72)</f>
        <v>697637.75</v>
      </c>
      <c r="C70" s="27"/>
      <c r="D70" s="14">
        <f>SUM(D71:D72)</f>
        <v>336806</v>
      </c>
      <c r="E70" s="27"/>
      <c r="F70" s="14">
        <f>SUM(F71:F72)</f>
        <v>1034443.75</v>
      </c>
      <c r="G70" s="22"/>
      <c r="H70" s="32"/>
      <c r="I70" s="32"/>
      <c r="J70" s="32"/>
      <c r="K70" s="38">
        <f>F70</f>
        <v>1034443.75</v>
      </c>
      <c r="L70" s="32"/>
      <c r="M70" s="32"/>
      <c r="N70" s="32"/>
      <c r="O70" s="2"/>
      <c r="P70" s="2"/>
      <c r="Q70" s="2"/>
      <c r="R70" s="2"/>
      <c r="S70" s="2"/>
      <c r="T70" s="2"/>
      <c r="U70" s="2"/>
      <c r="V70" s="2"/>
      <c r="W70" s="2"/>
      <c r="X70" s="2"/>
      <c r="Y70" s="2"/>
      <c r="Z70" s="2"/>
    </row>
    <row r="71" spans="1:26" ht="12.75" customHeight="1" x14ac:dyDescent="0.3">
      <c r="A71" s="19" t="s">
        <v>84</v>
      </c>
      <c r="B71" s="20">
        <v>333479.59000000003</v>
      </c>
      <c r="C71" s="21"/>
      <c r="D71" s="20">
        <v>77305</v>
      </c>
      <c r="E71" s="30"/>
      <c r="F71" s="31">
        <f t="shared" ref="F71:F72" si="6">B71+D71</f>
        <v>410784.59</v>
      </c>
      <c r="G71" s="22"/>
      <c r="H71" s="32"/>
      <c r="I71" s="32"/>
      <c r="J71" s="32"/>
      <c r="K71" s="32"/>
      <c r="L71" s="32"/>
      <c r="M71" s="32"/>
      <c r="N71" s="32"/>
      <c r="O71" s="2"/>
      <c r="P71" s="2"/>
      <c r="Q71" s="2"/>
      <c r="R71" s="2"/>
      <c r="S71" s="2"/>
      <c r="T71" s="2"/>
      <c r="U71" s="2"/>
      <c r="V71" s="2"/>
      <c r="W71" s="2"/>
      <c r="X71" s="2"/>
      <c r="Y71" s="2"/>
      <c r="Z71" s="2"/>
    </row>
    <row r="72" spans="1:26" ht="12.75" customHeight="1" x14ac:dyDescent="0.3">
      <c r="A72" s="19" t="s">
        <v>85</v>
      </c>
      <c r="B72" s="20">
        <v>364158.16</v>
      </c>
      <c r="C72" s="21"/>
      <c r="D72" s="20">
        <v>259501</v>
      </c>
      <c r="E72" s="30"/>
      <c r="F72" s="31">
        <f t="shared" si="6"/>
        <v>623659.15999999992</v>
      </c>
      <c r="G72" s="22"/>
      <c r="H72" s="32"/>
      <c r="I72" s="32"/>
      <c r="J72" s="32"/>
      <c r="K72" s="32"/>
      <c r="L72" s="32"/>
      <c r="M72" s="32"/>
      <c r="N72" s="32"/>
      <c r="O72" s="2"/>
      <c r="P72" s="2"/>
      <c r="Q72" s="2"/>
      <c r="R72" s="2"/>
      <c r="S72" s="2"/>
      <c r="T72" s="2"/>
      <c r="U72" s="2"/>
      <c r="V72" s="2"/>
      <c r="W72" s="2"/>
      <c r="X72" s="2"/>
      <c r="Y72" s="2"/>
      <c r="Z72" s="2"/>
    </row>
    <row r="73" spans="1:26" ht="12.75" customHeight="1" x14ac:dyDescent="0.3">
      <c r="A73" s="26" t="s">
        <v>86</v>
      </c>
      <c r="B73" s="14">
        <f>SUM(B74:B75)</f>
        <v>659845.89</v>
      </c>
      <c r="C73" s="27"/>
      <c r="D73" s="14">
        <f>SUM(D74:D75)</f>
        <v>277234</v>
      </c>
      <c r="E73" s="27"/>
      <c r="F73" s="14">
        <f>SUM(F74:F75)</f>
        <v>937079.89</v>
      </c>
      <c r="G73" s="22"/>
      <c r="H73" s="32"/>
      <c r="I73" s="32"/>
      <c r="J73" s="32"/>
      <c r="K73" s="32"/>
      <c r="L73" s="38">
        <f>F73</f>
        <v>937079.89</v>
      </c>
      <c r="M73" s="32"/>
      <c r="N73" s="32"/>
      <c r="O73" s="2"/>
      <c r="P73" s="2"/>
      <c r="Q73" s="2"/>
      <c r="R73" s="2"/>
      <c r="S73" s="2"/>
      <c r="T73" s="2"/>
      <c r="U73" s="2"/>
      <c r="V73" s="2"/>
      <c r="W73" s="2"/>
      <c r="X73" s="2"/>
      <c r="Y73" s="2"/>
      <c r="Z73" s="2"/>
    </row>
    <row r="74" spans="1:26" ht="12.75" customHeight="1" x14ac:dyDescent="0.3">
      <c r="A74" s="19" t="s">
        <v>87</v>
      </c>
      <c r="B74" s="20">
        <v>508393.23</v>
      </c>
      <c r="C74" s="21"/>
      <c r="D74" s="20">
        <v>220923</v>
      </c>
      <c r="E74" s="30"/>
      <c r="F74" s="31">
        <f t="shared" ref="F74:F75" si="7">B74+D74</f>
        <v>729316.23</v>
      </c>
      <c r="G74" s="22"/>
      <c r="H74" s="32"/>
      <c r="I74" s="32"/>
      <c r="J74" s="32"/>
      <c r="K74" s="32"/>
      <c r="L74" s="32"/>
      <c r="M74" s="32"/>
      <c r="N74" s="32"/>
      <c r="O74" s="2"/>
      <c r="P74" s="2"/>
      <c r="Q74" s="2"/>
      <c r="R74" s="2"/>
      <c r="S74" s="2"/>
      <c r="T74" s="2"/>
      <c r="U74" s="2"/>
      <c r="V74" s="2"/>
      <c r="W74" s="2"/>
      <c r="X74" s="2"/>
      <c r="Y74" s="2"/>
      <c r="Z74" s="2"/>
    </row>
    <row r="75" spans="1:26" ht="12.75" customHeight="1" x14ac:dyDescent="0.3">
      <c r="A75" s="19" t="s">
        <v>88</v>
      </c>
      <c r="B75" s="20">
        <v>151452.66</v>
      </c>
      <c r="C75" s="21"/>
      <c r="D75" s="20">
        <v>56311</v>
      </c>
      <c r="E75" s="30"/>
      <c r="F75" s="31">
        <f t="shared" si="7"/>
        <v>207763.66</v>
      </c>
      <c r="G75" s="22"/>
      <c r="H75" s="32"/>
      <c r="I75" s="32"/>
      <c r="J75" s="32"/>
      <c r="K75" s="32"/>
      <c r="L75" s="32"/>
      <c r="M75" s="32"/>
      <c r="N75" s="32"/>
      <c r="O75" s="2"/>
      <c r="P75" s="2"/>
      <c r="Q75" s="2"/>
      <c r="R75" s="2"/>
      <c r="S75" s="2"/>
      <c r="T75" s="2"/>
      <c r="U75" s="2"/>
      <c r="V75" s="2"/>
      <c r="W75" s="2"/>
      <c r="X75" s="2"/>
      <c r="Y75" s="2"/>
      <c r="Z75" s="2"/>
    </row>
    <row r="76" spans="1:26" ht="12.75" customHeight="1" x14ac:dyDescent="0.3">
      <c r="A76" s="43" t="s">
        <v>89</v>
      </c>
      <c r="B76" s="44">
        <f>B73+B70+B62+B60+B58+B56+B54+B52+B49+B47+B45+B41+B30+B30+B27+B7+B5</f>
        <v>36624708.18</v>
      </c>
      <c r="C76" s="27"/>
      <c r="D76" s="44">
        <f>D73+D70+D62+D60+D58+D56+D54+D52+D49+D47+D45+D41+D30+D30+D27+D7+D5</f>
        <v>6530206</v>
      </c>
      <c r="E76" s="27"/>
      <c r="F76" s="44">
        <f>F73+F70+F62+F60+F58+F56+F54+F52+F49+F47+F45+F41+F30+F27+F7+F5</f>
        <v>40011354.850000001</v>
      </c>
      <c r="G76" s="35"/>
      <c r="H76" s="44">
        <f t="shared" ref="H76:N76" si="8">SUM(H6:H75)</f>
        <v>-86136</v>
      </c>
      <c r="I76" s="44">
        <f t="shared" si="8"/>
        <v>564115</v>
      </c>
      <c r="J76" s="44">
        <f t="shared" si="8"/>
        <v>12053218.33</v>
      </c>
      <c r="K76" s="44">
        <f t="shared" si="8"/>
        <v>12135104.6</v>
      </c>
      <c r="L76" s="44">
        <f t="shared" si="8"/>
        <v>4930936.88</v>
      </c>
      <c r="M76" s="44">
        <f t="shared" si="8"/>
        <v>3283578.9799999995</v>
      </c>
      <c r="N76" s="44">
        <f t="shared" si="8"/>
        <v>7130537.0599999996</v>
      </c>
      <c r="O76" s="37"/>
      <c r="P76" s="30"/>
      <c r="Q76" s="37"/>
      <c r="R76" s="37"/>
      <c r="S76" s="37"/>
      <c r="T76" s="37"/>
      <c r="U76" s="37"/>
      <c r="V76" s="37"/>
      <c r="W76" s="37"/>
      <c r="X76" s="37"/>
      <c r="Y76" s="37"/>
      <c r="Z76" s="37"/>
    </row>
    <row r="77" spans="1:26" ht="12.75" customHeight="1" x14ac:dyDescent="0.3">
      <c r="A77" s="40"/>
      <c r="B77" s="40"/>
      <c r="C77" s="40"/>
      <c r="D77" s="40"/>
      <c r="E77" s="40"/>
      <c r="F77" s="40"/>
      <c r="G77" s="40"/>
      <c r="H77" s="40"/>
      <c r="I77" s="40"/>
      <c r="J77" s="40"/>
      <c r="K77" s="40"/>
      <c r="L77" s="40"/>
      <c r="M77" s="40"/>
      <c r="N77" s="40"/>
      <c r="O77" s="2"/>
      <c r="P77" s="6"/>
      <c r="Q77" s="2"/>
      <c r="R77" s="2"/>
      <c r="S77" s="2"/>
      <c r="T77" s="2"/>
      <c r="U77" s="2"/>
      <c r="V77" s="2"/>
      <c r="W77" s="2"/>
      <c r="X77" s="2"/>
      <c r="Y77" s="2"/>
      <c r="Z77" s="2"/>
    </row>
    <row r="78" spans="1:26" ht="12.75" customHeight="1" x14ac:dyDescent="0.35">
      <c r="A78" s="40"/>
      <c r="B78" s="40"/>
      <c r="C78" s="40"/>
      <c r="D78" s="40"/>
      <c r="E78" s="40"/>
      <c r="F78" s="45"/>
      <c r="G78" s="46" t="s">
        <v>18</v>
      </c>
      <c r="H78" s="52" t="s">
        <v>90</v>
      </c>
      <c r="I78" s="53"/>
      <c r="J78" s="53"/>
      <c r="K78" s="53"/>
      <c r="L78" s="53"/>
      <c r="M78" s="53"/>
      <c r="N78" s="53"/>
      <c r="O78" s="2"/>
      <c r="P78" s="2"/>
      <c r="Q78" s="2"/>
      <c r="R78" s="2"/>
      <c r="S78" s="2"/>
      <c r="T78" s="2"/>
      <c r="U78" s="2"/>
      <c r="V78" s="2"/>
      <c r="W78" s="2"/>
      <c r="X78" s="2"/>
      <c r="Y78" s="2"/>
      <c r="Z78" s="2"/>
    </row>
    <row r="79" spans="1:26" ht="12.75" customHeight="1" x14ac:dyDescent="0.35">
      <c r="A79" s="40"/>
      <c r="B79" s="40"/>
      <c r="C79" s="40"/>
      <c r="D79" s="40"/>
      <c r="E79" s="40"/>
      <c r="F79" s="45"/>
      <c r="G79" s="47" t="s">
        <v>91</v>
      </c>
      <c r="H79" s="54" t="s">
        <v>92</v>
      </c>
      <c r="I79" s="55"/>
      <c r="J79" s="55"/>
      <c r="K79" s="55"/>
      <c r="L79" s="55"/>
      <c r="M79" s="55"/>
      <c r="N79" s="56"/>
      <c r="O79" s="2"/>
      <c r="P79" s="2"/>
      <c r="Q79" s="2"/>
      <c r="R79" s="2"/>
      <c r="S79" s="2"/>
      <c r="T79" s="2"/>
      <c r="U79" s="2"/>
      <c r="V79" s="2"/>
      <c r="W79" s="2"/>
      <c r="X79" s="2"/>
      <c r="Y79" s="2"/>
      <c r="Z79" s="2"/>
    </row>
    <row r="80" spans="1:26" ht="12.75" customHeight="1" x14ac:dyDescent="0.35">
      <c r="A80" s="40"/>
      <c r="B80" s="40"/>
      <c r="C80" s="40"/>
      <c r="D80" s="40"/>
      <c r="E80" s="40"/>
      <c r="F80" s="45"/>
      <c r="G80" s="46" t="s">
        <v>69</v>
      </c>
      <c r="H80" s="52" t="s">
        <v>93</v>
      </c>
      <c r="I80" s="53"/>
      <c r="J80" s="53"/>
      <c r="K80" s="53"/>
      <c r="L80" s="53"/>
      <c r="M80" s="53"/>
      <c r="N80" s="53"/>
      <c r="O80" s="2"/>
      <c r="P80" s="2"/>
      <c r="Q80" s="2"/>
      <c r="R80" s="2"/>
      <c r="S80" s="2"/>
      <c r="T80" s="2"/>
      <c r="U80" s="2"/>
      <c r="V80" s="2"/>
      <c r="W80" s="2"/>
      <c r="X80" s="2"/>
      <c r="Y80" s="2"/>
      <c r="Z80" s="2"/>
    </row>
    <row r="81" spans="1:26" ht="12.75" customHeight="1" x14ac:dyDescent="0.35">
      <c r="A81" s="40"/>
      <c r="B81" s="40"/>
      <c r="C81" s="40"/>
      <c r="D81" s="40"/>
      <c r="E81" s="40"/>
      <c r="F81" s="45"/>
      <c r="G81" s="48"/>
      <c r="H81" s="53"/>
      <c r="I81" s="53"/>
      <c r="J81" s="53"/>
      <c r="K81" s="53"/>
      <c r="L81" s="53"/>
      <c r="M81" s="53"/>
      <c r="N81" s="53"/>
      <c r="O81" s="2"/>
      <c r="P81" s="2"/>
      <c r="Q81" s="2"/>
      <c r="R81" s="2"/>
      <c r="S81" s="2"/>
      <c r="T81" s="2"/>
      <c r="U81" s="2"/>
      <c r="V81" s="2"/>
      <c r="W81" s="2"/>
      <c r="X81" s="2"/>
      <c r="Y81" s="2"/>
      <c r="Z81" s="2"/>
    </row>
    <row r="82" spans="1:26" ht="12.75" customHeight="1" x14ac:dyDescent="0.3">
      <c r="A82" s="40"/>
      <c r="B82" s="40"/>
      <c r="C82" s="40"/>
      <c r="D82" s="40"/>
      <c r="E82" s="40"/>
      <c r="F82" s="40"/>
      <c r="G82" s="40"/>
      <c r="H82" s="40"/>
      <c r="I82" s="40"/>
      <c r="J82" s="40"/>
      <c r="K82" s="40"/>
      <c r="L82" s="40"/>
      <c r="M82" s="40"/>
      <c r="N82" s="40"/>
      <c r="O82" s="2"/>
      <c r="P82" s="2"/>
      <c r="Q82" s="2"/>
      <c r="R82" s="2"/>
      <c r="S82" s="2"/>
      <c r="T82" s="2"/>
      <c r="U82" s="2"/>
      <c r="V82" s="2"/>
      <c r="W82" s="2"/>
      <c r="X82" s="2"/>
      <c r="Y82" s="2"/>
      <c r="Z82" s="2"/>
    </row>
    <row r="83" spans="1:26" ht="12.75" customHeight="1" x14ac:dyDescent="0.3">
      <c r="A83" s="40"/>
      <c r="B83" s="40"/>
      <c r="C83" s="40"/>
      <c r="D83" s="40"/>
      <c r="E83" s="40"/>
      <c r="F83" s="40"/>
      <c r="G83" s="40"/>
      <c r="H83" s="40"/>
      <c r="I83" s="40"/>
      <c r="J83" s="40"/>
      <c r="K83" s="40"/>
      <c r="L83" s="40"/>
      <c r="M83" s="40"/>
      <c r="N83" s="40"/>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75" customHeight="1" x14ac:dyDescent="0.3">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75" customHeight="1" x14ac:dyDescent="0.3">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2.75" customHeight="1" x14ac:dyDescent="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5">
    <mergeCell ref="A1:F1"/>
    <mergeCell ref="H1:N1"/>
    <mergeCell ref="H78:N78"/>
    <mergeCell ref="H79:N79"/>
    <mergeCell ref="H80:N81"/>
  </mergeCells>
  <pageMargins left="0.7" right="0.7" top="0.75" bottom="0.75" header="0" footer="0"/>
  <pageSetup orientation="portrait"/>
  <colBreaks count="1" manualBreakCount="1">
    <brk id="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Reserve Balance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Wharton</dc:creator>
  <cp:lastModifiedBy>Carla Wharton</cp:lastModifiedBy>
  <dcterms:created xsi:type="dcterms:W3CDTF">2025-03-18T16:40:37Z</dcterms:created>
  <dcterms:modified xsi:type="dcterms:W3CDTF">2025-03-18T16:40:37Z</dcterms:modified>
</cp:coreProperties>
</file>